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445" firstSheet="2" activeTab="6"/>
  </bookViews>
  <sheets>
    <sheet name="Estado de Actividades ok" sheetId="1" r:id="rId1"/>
    <sheet name="Estado de Situación Financiera" sheetId="2" r:id="rId2"/>
    <sheet name=" Estado de cambios final Dic ok" sheetId="3" r:id="rId3"/>
    <sheet name="  Edo de Var final enviado ok" sheetId="4" r:id="rId4"/>
    <sheet name="Estado del activo 0k" sheetId="5" r:id="rId5"/>
    <sheet name="Estado Analitico deuda ok" sheetId="6" r:id="rId6"/>
    <sheet name="flujo de efectivo final ok" sheetId="7" r:id="rId7"/>
  </sheets>
  <externalReferences>
    <externalReference r:id="rId10"/>
    <externalReference r:id="rId11"/>
  </externalReferences>
  <definedNames>
    <definedName name="_xlnm.Print_Area" localSheetId="3">'  Edo de Var final enviado ok'!$A$1:$F$56</definedName>
    <definedName name="_xlnm.Print_Area" localSheetId="2">' Estado de cambios final Dic ok'!$A$2:$D$81</definedName>
    <definedName name="_xlnm.Print_Area" localSheetId="1">'Estado de Situación Financiera'!$A$1:$I$65</definedName>
    <definedName name="_xlnm.Print_Area" localSheetId="6">'flujo de efectivo final ok'!$A$1:$C$74</definedName>
    <definedName name="FMICA">39821.392662037</definedName>
    <definedName name="Ing">"V2010-03-31"</definedName>
    <definedName name="NvsASD">"V2012-02-29"</definedName>
    <definedName name="NvsAutoDrillOk">"VY"</definedName>
    <definedName name="NvsElapsedTime">0.00122685184760485</definedName>
    <definedName name="NvsEndTime">40996.5171759259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"VSATMX"</definedName>
    <definedName name="NvsPanelEffdt">"V1901-01-01"</definedName>
    <definedName name="NvsPanelSetid">"VSATMX"</definedName>
    <definedName name="NvsReqBU">"VSATMX"</definedName>
    <definedName name="NvsReqBUOnly">"VY"</definedName>
    <definedName name="NvsTransLed">"VN"</definedName>
    <definedName name="NvsTreeASD">"V2012-02-29"</definedName>
    <definedName name="NvsValTbl.ACCOUNT">"GL_ACCOUNT_TBL"</definedName>
    <definedName name="t">"V2008-11-30"</definedName>
    <definedName name="uno">40764.4694444444</definedName>
  </definedNames>
  <calcPr fullCalcOnLoad="1"/>
</workbook>
</file>

<file path=xl/sharedStrings.xml><?xml version="1.0" encoding="utf-8"?>
<sst xmlns="http://schemas.openxmlformats.org/spreadsheetml/2006/main" count="384" uniqueCount="258">
  <si>
    <t>Servicio de Administración Tributaria</t>
  </si>
  <si>
    <t>Estado de Variación en la Hacienda Pública</t>
  </si>
  <si>
    <t>Del 1 de Enero de 2023 al 31 de Diciembre de 2023</t>
  </si>
  <si>
    <t>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</si>
  <si>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</si>
  <si>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</si>
  <si>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</si>
  <si>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</si>
  <si>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</si>
  <si>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</si>
  <si>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2022</t>
  </si>
  <si>
    <t xml:space="preserve">     Aportaciones</t>
  </si>
  <si>
    <t xml:space="preserve">     Donaciones de Capital</t>
  </si>
  <si>
    <t xml:space="preserve">    Actualización de la Hacienda Pública/Patrimonio</t>
  </si>
  <si>
    <t xml:space="preserve"> Hacienda Pública / Patrimonio Generado Neto de 2022</t>
  </si>
  <si>
    <t xml:space="preserve">     Resultados del Ejercicio (Ahorro / Desahorro)</t>
  </si>
  <si>
    <t xml:space="preserve">     Resultados de Ejercicios Anteriores</t>
  </si>
  <si>
    <t xml:space="preserve">     Revalúos</t>
  </si>
  <si>
    <t xml:space="preserve">     Reservas</t>
  </si>
  <si>
    <t xml:space="preserve">     Rectificaciones de Resultados de Ejercicios Anteriores</t>
  </si>
  <si>
    <t>Exceso o Insuficiencia en la Actualización de la Hacienda Pública / Patrimonio Neto de 2022</t>
  </si>
  <si>
    <t xml:space="preserve">     Resultado por Posición Monetaria</t>
  </si>
  <si>
    <t xml:space="preserve">     Resultado por Tenencia de Activos no Monetarios</t>
  </si>
  <si>
    <t>Hacienda Pública / Patrimonio Neto Final de 2022</t>
  </si>
  <si>
    <t>Cambios en la Hacienda Pública / Patrimonio Contribuido Neto de 2023</t>
  </si>
  <si>
    <t>EDO CAMBIOS</t>
  </si>
  <si>
    <t>Variaciones de la Hacienda Pública / Patrimonio Generado Neto de 2023</t>
  </si>
  <si>
    <t>E.R</t>
  </si>
  <si>
    <t>Cambios en el Exceso o Insuficiencia en la Actualización de la Hacienda Pública / Patrimonio Neto de 2023</t>
  </si>
  <si>
    <t xml:space="preserve">  </t>
  </si>
  <si>
    <t>Bajo protesta de decir verdad declaramos que los Estados Financieros y sus notas son razonablemente correctos y son responsabilidad del emisor.</t>
  </si>
  <si>
    <t>Estado de Flujos de Efectivo</t>
  </si>
  <si>
    <t>Del 1 de enero al 31 de diciembre de 2023 y 2022</t>
  </si>
  <si>
    <t>Flujos de Efectivo de las Actividades de Operación</t>
  </si>
  <si>
    <t xml:space="preserve">     Origen</t>
  </si>
  <si>
    <t xml:space="preserve">         Impuestos</t>
  </si>
  <si>
    <t xml:space="preserve">        Cuotas y Aportaciones de Seguridad Social</t>
  </si>
  <si>
    <t xml:space="preserve">        Contribuciones de mejoras</t>
  </si>
  <si>
    <t xml:space="preserve">        Derechos</t>
  </si>
  <si>
    <t xml:space="preserve">        Productos de Tipo Corriente</t>
  </si>
  <si>
    <t xml:space="preserve">        Aprovechamientos de Tipo Corriente</t>
  </si>
  <si>
    <t xml:space="preserve">        Ingresos por Venta de Bienes y Servicios</t>
  </si>
  <si>
    <t xml:space="preserve">       Ingresos no Comprendidos en las Fracciones de la Ley de Ingresos Causados en Ejercicios Anteriores</t>
  </si>
  <si>
    <t>3000 edo resulta</t>
  </si>
  <si>
    <t>saldo año anterior deu div</t>
  </si>
  <si>
    <t xml:space="preserve">        Pendientes de Liquidación o Pago</t>
  </si>
  <si>
    <t xml:space="preserve">        Participaciones y Aportaciones</t>
  </si>
  <si>
    <t xml:space="preserve">        Transferencias, Asignaciones y Subsidios y Otras Ayudas</t>
  </si>
  <si>
    <t xml:space="preserve">        Otros Origenes de Operación</t>
  </si>
  <si>
    <t xml:space="preserve">     Aplicación</t>
  </si>
  <si>
    <t xml:space="preserve">        Servicios Personales</t>
  </si>
  <si>
    <t xml:space="preserve">        Materiales y Suministros</t>
  </si>
  <si>
    <t xml:space="preserve">        Servicios Generales</t>
  </si>
  <si>
    <t>EJERCICIO 2022</t>
  </si>
  <si>
    <t xml:space="preserve">        Transferencias internas y Asignaciones al Sector Público</t>
  </si>
  <si>
    <t>cap 1000 EL EJERCIDO</t>
  </si>
  <si>
    <t xml:space="preserve">        Transferencias al resto del Sector Público</t>
  </si>
  <si>
    <t>cap 2000 DEL EDO DE RESULTADOS</t>
  </si>
  <si>
    <t xml:space="preserve">        Subsidios y Subvenciones</t>
  </si>
  <si>
    <t>cap 3000 EDO DE RESULTADOS  MENOS SALDO DEUDOR DEL AÑO ANTERIOR</t>
  </si>
  <si>
    <t xml:space="preserve">        Ayudas Sociales</t>
  </si>
  <si>
    <t>edo del ejer partidas , 44101, 44102, 44104 y 44106. todo 4400</t>
  </si>
  <si>
    <t>cap 4000 EJERCIDO</t>
  </si>
  <si>
    <t xml:space="preserve">        Pensiones y Jubilaciones</t>
  </si>
  <si>
    <t>DEUDORES DIVERSOS DEL SALDO DE BALANZA</t>
  </si>
  <si>
    <t xml:space="preserve">        Transferencias a Fideicomisos, Mandatos y Contratos Análogos</t>
  </si>
  <si>
    <t>edo del ejer partida 46101</t>
  </si>
  <si>
    <t>ALMACEN AÑO ACTUAL DE BALANZA</t>
  </si>
  <si>
    <t xml:space="preserve">        Transferencias a la Seguridad Social</t>
  </si>
  <si>
    <t>ADEFA 2022</t>
  </si>
  <si>
    <t xml:space="preserve">        Donativos</t>
  </si>
  <si>
    <t xml:space="preserve">        Transferencias al Exterior</t>
  </si>
  <si>
    <t>total</t>
  </si>
  <si>
    <t xml:space="preserve">        Participaciones</t>
  </si>
  <si>
    <t>EJERCICIO 2023</t>
  </si>
  <si>
    <t xml:space="preserve">        Aportaciones</t>
  </si>
  <si>
    <t>edo del ejer partida 49201</t>
  </si>
  <si>
    <t xml:space="preserve">        Convenios</t>
  </si>
  <si>
    <t xml:space="preserve">        Otras Aplicaciones en Operación</t>
  </si>
  <si>
    <t>igual a la suma de tesofe clc´s pendientes de pago mas el resultado del ejercicio.</t>
  </si>
  <si>
    <t>Flujos Netos de Efectivo por Actividad de Operación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</si>
  <si>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</si>
  <si>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</si>
  <si>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</si>
  <si>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Otros Origenes de Inversión</t>
  </si>
  <si>
    <t xml:space="preserve">        Otras Aplicaciones de Inversión</t>
  </si>
  <si>
    <t>Flujos Netos de Efectivo por Actividad de Inversión</t>
  </si>
  <si>
    <t>Flujo de Efectivo de las Actividades de Financiamiento</t>
  </si>
  <si>
    <t xml:space="preserve">        Endeudamiento Neto</t>
  </si>
  <si>
    <t xml:space="preserve">        Interno</t>
  </si>
  <si>
    <t xml:space="preserve">        Externo</t>
  </si>
  <si>
    <t>CAP 3000 E.R.</t>
  </si>
  <si>
    <t>SALDO AÑO ANTERIOR DEUDORES</t>
  </si>
  <si>
    <t xml:space="preserve">        Otros Origenes de Financiamiento</t>
  </si>
  <si>
    <t xml:space="preserve">        Servicios de la Deuda</t>
  </si>
  <si>
    <t xml:space="preserve">        Otros Aplicaciones de Financiamiento</t>
  </si>
  <si>
    <t>Flujos Netos de Efectivo por Actividades de Financiamiento</t>
  </si>
  <si>
    <t>Incremento / Disminución Neta en el Efectivo y Equivalentes al Efectivo</t>
  </si>
  <si>
    <t>Efectivo y Equivalentes al Efectivo al Inicio del Ejercicio</t>
  </si>
  <si>
    <t>Efectivo y Equivalentes al Efectivo al Final del Ejercicio</t>
  </si>
  <si>
    <t>Estado de Situación Financiera</t>
  </si>
  <si>
    <t>ACTIVO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</si>
  <si>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</si>
  <si>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</si>
  <si>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</si>
  <si>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</si>
  <si>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</si>
  <si>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</si>
  <si>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</si>
  <si>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</si>
  <si>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</si>
  <si>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</si>
  <si>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</si>
  <si>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</si>
  <si>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</si>
  <si>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</si>
  <si>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</si>
  <si>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</si>
  <si>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</si>
  <si>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</si>
  <si>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</si>
  <si>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</si>
  <si>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</si>
  <si>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</si>
  <si>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</si>
  <si>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</si>
  <si>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</si>
  <si>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</si>
  <si>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</si>
  <si>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</si>
  <si>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</si>
  <si>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                                                                                                                             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</si>
  <si>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</si>
  <si>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</si>
  <si>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</si>
  <si>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</si>
  <si>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</si>
  <si>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</si>
  <si>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</si>
  <si>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</si>
  <si>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</si>
  <si>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</si>
  <si>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</si>
  <si>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</si>
  <si>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</si>
  <si>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 / PATRIMONIO</t>
  </si>
  <si>
    <t>Aportaciones</t>
  </si>
  <si>
    <t>Donaciones de Capital</t>
  </si>
  <si>
    <t>Actualización de la Hacienda Pública / Patrimonio</t>
  </si>
  <si>
    <t>Hacienda Pública / 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</si>
  <si>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</si>
  <si>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</si>
  <si>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</si>
  <si>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</si>
  <si>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</si>
  <si>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</si>
  <si>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</si>
  <si>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 / Patrimonio</t>
  </si>
  <si>
    <t>Total del Pasivo y Hacienda Pública / Patrimonio</t>
  </si>
  <si>
    <t>Estado de Cambios en la Situación Financiera</t>
  </si>
  <si>
    <t>Del 1° de enero al 31 de diciembre de 2023 y 2022</t>
  </si>
  <si>
    <t>(Cifas en Pesos)</t>
  </si>
  <si>
    <t>PASIVO</t>
  </si>
  <si>
    <t>Estado Analítico de la Deuda y Otros Pasivos</t>
  </si>
  <si>
    <t>Del 01 de enero de 2023 al 31 de diciembre de 2023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</si>
  <si>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</si>
  <si>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</si>
  <si>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</si>
  <si>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</si>
  <si>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</si>
  <si>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</si>
  <si>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</si>
  <si>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</si>
  <si>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</si>
  <si>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</si>
  <si>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</si>
  <si>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</si>
  <si>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</si>
  <si>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</si>
  <si>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</si>
  <si>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</si>
  <si>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</si>
  <si>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</si>
  <si>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</si>
  <si>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Estado Analítico del Activo</t>
  </si>
  <si>
    <t>Saldo Inicial
 1</t>
  </si>
  <si>
    <t>Cargos del 
Periodo 2</t>
  </si>
  <si>
    <t>Abonos del
 Periodo 3</t>
  </si>
  <si>
    <t>Saldo Final 
4(1+2-3)</t>
  </si>
  <si>
    <t>Variación del Periodo 
(4-1)</t>
  </si>
  <si>
    <t>Estado de Actividades</t>
  </si>
  <si>
    <t>Del 1 de enero de 2023 al 31 de diciembre de 2023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</si>
  <si>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</si>
  <si>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</si>
  <si>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</si>
  <si>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</si>
  <si>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</si>
  <si>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</si>
  <si>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 xml:space="preserve">Productos </t>
  </si>
  <si>
    <t>Aprovechamientos</t>
  </si>
  <si>
    <t>Ingresos por Venta de Bienes y Servicios</t>
  </si>
  <si>
    <t>Participaciones, Aportaciones, Convenios, Incentivos Derivados de la Colaboración Fiscal, 
Fondos Distintos de Aportaciones, Transferencias, Asignaciones, Subsidios y Subvenciones, y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</si>
  <si>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</si>
  <si>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</si>
  <si>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</si>
  <si>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</si>
  <si>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</si>
  <si>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</si>
  <si>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</si>
  <si>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</si>
  <si>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</si>
  <si>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</si>
  <si>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</si>
  <si>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</si>
  <si>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</si>
  <si>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</si>
  <si>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</si>
  <si>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</si>
  <si>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</si>
  <si>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</si>
  <si>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</si>
  <si>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</si>
  <si>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</si>
  <si>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</si>
  <si>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</si>
  <si>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</si>
  <si>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</si>
  <si>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</si>
  <si>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</si>
  <si>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</si>
  <si>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</si>
  <si>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</si>
  <si>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</si>
  <si>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</si>
  <si>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</si>
  <si>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</si>
  <si>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</si>
  <si>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</si>
  <si>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</si>
  <si>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</si>
  <si>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</si>
  <si>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</si>
  <si>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</si>
  <si>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Al 31 de diciembre de 2023 y 2022</t>
  </si>
  <si>
    <t>ANEXO 1</t>
  </si>
  <si>
    <r>
      <t xml:space="preserve">Efectivo y Equivalentes </t>
    </r>
    <r>
      <rPr>
        <b/>
        <sz val="9"/>
        <color indexed="8"/>
        <rFont val="Calibri"/>
        <family val="2"/>
      </rPr>
      <t>(Nota 1)</t>
    </r>
  </si>
  <si>
    <r>
      <t xml:space="preserve">Cuentas por Pagar a Corto Plazo </t>
    </r>
    <r>
      <rPr>
        <b/>
        <sz val="9"/>
        <color indexed="8"/>
        <rFont val="Calibri"/>
        <family val="2"/>
      </rPr>
      <t>(Nota 6)</t>
    </r>
  </si>
  <si>
    <r>
      <t xml:space="preserve">Derechos a Recibir Efectivo o Equivalentes </t>
    </r>
    <r>
      <rPr>
        <b/>
        <sz val="9"/>
        <color indexed="8"/>
        <rFont val="Calibri"/>
        <family val="2"/>
      </rPr>
      <t>(Nota 2)</t>
    </r>
  </si>
  <si>
    <t>Impuestos y Derechos por Pagar</t>
  </si>
  <si>
    <r>
      <t xml:space="preserve">Almacenes </t>
    </r>
    <r>
      <rPr>
        <b/>
        <sz val="9"/>
        <color indexed="8"/>
        <rFont val="Calibri"/>
        <family val="2"/>
      </rPr>
      <t>(Nota 3)</t>
    </r>
  </si>
  <si>
    <r>
      <t xml:space="preserve">Otros Activos Circulantes </t>
    </r>
    <r>
      <rPr>
        <b/>
        <sz val="9"/>
        <color indexed="8"/>
        <rFont val="Calibri"/>
        <family val="2"/>
      </rPr>
      <t>(Nota 4)</t>
    </r>
  </si>
  <si>
    <t>Activo No Circulante (Nota 5)</t>
  </si>
  <si>
    <t>1/ Las Notas adjuntas son parte integrante de los Estados Financieros</t>
  </si>
  <si>
    <t>2/ Ciudad de México a 29 de febrero de 2023</t>
  </si>
  <si>
    <t>3/ Bajo protesta de decir verdad declaramos que los Estados Financieros y sus notas, son razonablemente correctos y son responsabilidad del emisor</t>
  </si>
  <si>
    <t>Otros Ingresos y Beneficios (Nota 7)</t>
  </si>
  <si>
    <t>GASTOS Y OTRAS PÉRDIDAS (Nota 8)</t>
  </si>
  <si>
    <t>Hacienda Pública / Patrimonio Neto Final de 2023 (Nota 9)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</si>
</sst>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;@"/>
    <numFmt numFmtId="167" formatCode="[$$-80A]#,##0;\-[$$-80A]#,##0"/>
    <numFmt numFmtId="168" formatCode="#,##0_ ;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 Unicode MS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7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theme="0"/>
      <name val="Calibri"/>
      <family val="2"/>
    </font>
    <font>
      <b/>
      <u val="single"/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80">
    <xf numFmtId="0" fontId="0" fillId="0" borderId="0" xfId="0" applyFont="1" applyAlignment="1">
      <alignment/>
    </xf>
    <xf numFmtId="43" fontId="40" fillId="33" borderId="0" xfId="49" applyFont="1" applyFill="1" applyAlignment="1">
      <alignment/>
    </xf>
    <xf numFmtId="0" fontId="40" fillId="33" borderId="0" xfId="54" applyFont="1" applyFill="1">
      <alignment/>
      <protection/>
    </xf>
    <xf numFmtId="0" fontId="0" fillId="33" borderId="0" xfId="54" applyFill="1">
      <alignment/>
      <protection/>
    </xf>
    <xf numFmtId="0" fontId="49" fillId="34" borderId="10" xfId="54" applyFont="1" applyFill="1" applyBorder="1" applyAlignment="1">
      <alignment horizontal="center" vertical="center" wrapText="1"/>
      <protection/>
    </xf>
    <xf numFmtId="0" fontId="49" fillId="33" borderId="11" xfId="54" applyFont="1" applyFill="1" applyBorder="1" applyAlignment="1">
      <alignment horizontal="center" vertical="center" wrapText="1"/>
      <protection/>
    </xf>
    <xf numFmtId="0" fontId="49" fillId="33" borderId="12" xfId="54" applyFont="1" applyFill="1" applyBorder="1" applyAlignment="1">
      <alignment horizontal="center" vertical="center" wrapText="1"/>
      <protection/>
    </xf>
    <xf numFmtId="0" fontId="49" fillId="33" borderId="10" xfId="54" applyFont="1" applyFill="1" applyBorder="1">
      <alignment/>
      <protection/>
    </xf>
    <xf numFmtId="165" fontId="49" fillId="33" borderId="11" xfId="50" applyNumberFormat="1" applyFont="1" applyFill="1" applyBorder="1" applyAlignment="1">
      <alignment/>
    </xf>
    <xf numFmtId="165" fontId="49" fillId="33" borderId="12" xfId="50" applyNumberFormat="1" applyFont="1" applyFill="1" applyBorder="1" applyAlignment="1">
      <alignment/>
    </xf>
    <xf numFmtId="0" fontId="0" fillId="0" borderId="10" xfId="54" applyBorder="1">
      <alignment/>
      <protection/>
    </xf>
    <xf numFmtId="165" fontId="0" fillId="33" borderId="11" xfId="50" applyNumberFormat="1" applyFont="1" applyFill="1" applyBorder="1" applyAlignment="1">
      <alignment/>
    </xf>
    <xf numFmtId="165" fontId="0" fillId="33" borderId="12" xfId="50" applyNumberFormat="1" applyFont="1" applyFill="1" applyBorder="1" applyAlignment="1">
      <alignment/>
    </xf>
    <xf numFmtId="0" fontId="0" fillId="0" borderId="10" xfId="54" applyFont="1" applyBorder="1" applyAlignment="1">
      <alignment wrapText="1"/>
      <protection/>
    </xf>
    <xf numFmtId="0" fontId="49" fillId="0" borderId="10" xfId="54" applyFont="1" applyBorder="1" applyAlignment="1">
      <alignment wrapText="1"/>
      <protection/>
    </xf>
    <xf numFmtId="165" fontId="40" fillId="33" borderId="0" xfId="54" applyNumberFormat="1" applyFont="1" applyFill="1">
      <alignment/>
      <protection/>
    </xf>
    <xf numFmtId="43" fontId="0" fillId="33" borderId="0" xfId="54" applyNumberFormat="1" applyFill="1">
      <alignment/>
      <protection/>
    </xf>
    <xf numFmtId="0" fontId="0" fillId="0" borderId="13" xfId="54" applyBorder="1">
      <alignment/>
      <protection/>
    </xf>
    <xf numFmtId="165" fontId="0" fillId="33" borderId="14" xfId="50" applyNumberFormat="1" applyFont="1" applyFill="1" applyBorder="1" applyAlignment="1">
      <alignment/>
    </xf>
    <xf numFmtId="165" fontId="0" fillId="33" borderId="15" xfId="50" applyNumberFormat="1" applyFont="1" applyFill="1" applyBorder="1" applyAlignment="1">
      <alignment/>
    </xf>
    <xf numFmtId="165" fontId="36" fillId="33" borderId="0" xfId="49" applyNumberFormat="1" applyFont="1" applyFill="1" applyAlignment="1">
      <alignment/>
    </xf>
    <xf numFmtId="0" fontId="49" fillId="33" borderId="16" xfId="54" applyFont="1" applyFill="1" applyBorder="1" applyAlignment="1">
      <alignment wrapText="1"/>
      <protection/>
    </xf>
    <xf numFmtId="165" fontId="49" fillId="33" borderId="17" xfId="50" applyNumberFormat="1" applyFont="1" applyFill="1" applyBorder="1" applyAlignment="1">
      <alignment/>
    </xf>
    <xf numFmtId="165" fontId="0" fillId="33" borderId="17" xfId="50" applyNumberFormat="1" applyFont="1" applyFill="1" applyBorder="1" applyAlignment="1">
      <alignment/>
    </xf>
    <xf numFmtId="0" fontId="0" fillId="33" borderId="10" xfId="54" applyFill="1" applyBorder="1">
      <alignment/>
      <protection/>
    </xf>
    <xf numFmtId="0" fontId="0" fillId="33" borderId="10" xfId="54" applyFont="1" applyFill="1" applyBorder="1" applyAlignment="1">
      <alignment wrapText="1"/>
      <protection/>
    </xf>
    <xf numFmtId="0" fontId="49" fillId="33" borderId="10" xfId="54" applyFont="1" applyFill="1" applyBorder="1" applyAlignment="1">
      <alignment wrapText="1"/>
      <protection/>
    </xf>
    <xf numFmtId="0" fontId="49" fillId="0" borderId="0" xfId="54" applyFont="1" applyBorder="1">
      <alignment/>
      <protection/>
    </xf>
    <xf numFmtId="165" fontId="49" fillId="33" borderId="0" xfId="50" applyNumberFormat="1" applyFont="1" applyFill="1" applyBorder="1" applyAlignment="1">
      <alignment/>
    </xf>
    <xf numFmtId="43" fontId="50" fillId="33" borderId="0" xfId="54" applyNumberFormat="1" applyFont="1" applyFill="1" applyBorder="1">
      <alignment/>
      <protection/>
    </xf>
    <xf numFmtId="0" fontId="51" fillId="0" borderId="0" xfId="54" applyFont="1" applyBorder="1">
      <alignment/>
      <protection/>
    </xf>
    <xf numFmtId="0" fontId="0" fillId="0" borderId="0" xfId="54">
      <alignment/>
      <protection/>
    </xf>
    <xf numFmtId="43" fontId="40" fillId="0" borderId="0" xfId="49" applyFont="1" applyBorder="1" applyAlignment="1">
      <alignment/>
    </xf>
    <xf numFmtId="0" fontId="40" fillId="0" borderId="0" xfId="54" applyFont="1" applyBorder="1">
      <alignment/>
      <protection/>
    </xf>
    <xf numFmtId="0" fontId="9" fillId="0" borderId="0" xfId="54" applyFont="1">
      <alignment/>
      <protection/>
    </xf>
    <xf numFmtId="0" fontId="49" fillId="34" borderId="11" xfId="54" applyFont="1" applyFill="1" applyBorder="1" applyAlignment="1">
      <alignment horizontal="center"/>
      <protection/>
    </xf>
    <xf numFmtId="166" fontId="49" fillId="34" borderId="11" xfId="54" applyNumberFormat="1" applyFont="1" applyFill="1" applyBorder="1" applyAlignment="1">
      <alignment horizontal="center"/>
      <protection/>
    </xf>
    <xf numFmtId="165" fontId="0" fillId="0" borderId="15" xfId="54" applyNumberFormat="1" applyBorder="1">
      <alignment/>
      <protection/>
    </xf>
    <xf numFmtId="165" fontId="0" fillId="0" borderId="18" xfId="54" applyNumberFormat="1" applyBorder="1">
      <alignment/>
      <protection/>
    </xf>
    <xf numFmtId="43" fontId="40" fillId="0" borderId="19" xfId="49" applyFont="1" applyBorder="1" applyAlignment="1">
      <alignment/>
    </xf>
    <xf numFmtId="0" fontId="49" fillId="0" borderId="19" xfId="54" applyFont="1" applyBorder="1">
      <alignment/>
      <protection/>
    </xf>
    <xf numFmtId="165" fontId="0" fillId="0" borderId="0" xfId="54" applyNumberFormat="1" applyBorder="1">
      <alignment/>
      <protection/>
    </xf>
    <xf numFmtId="165" fontId="0" fillId="0" borderId="20" xfId="54" applyNumberFormat="1" applyBorder="1">
      <alignment/>
      <protection/>
    </xf>
    <xf numFmtId="0" fontId="40" fillId="33" borderId="0" xfId="54" applyFont="1" applyFill="1" applyBorder="1">
      <alignment/>
      <protection/>
    </xf>
    <xf numFmtId="43" fontId="40" fillId="33" borderId="0" xfId="49" applyFont="1" applyFill="1" applyBorder="1" applyAlignment="1">
      <alignment/>
    </xf>
    <xf numFmtId="165" fontId="49" fillId="0" borderId="21" xfId="50" applyNumberFormat="1" applyFont="1" applyBorder="1" applyAlignment="1">
      <alignment/>
    </xf>
    <xf numFmtId="165" fontId="49" fillId="0" borderId="22" xfId="50" applyNumberFormat="1" applyFont="1" applyBorder="1" applyAlignment="1">
      <alignment/>
    </xf>
    <xf numFmtId="0" fontId="40" fillId="33" borderId="0" xfId="54" applyFont="1" applyFill="1" applyBorder="1" applyAlignment="1">
      <alignment horizontal="center"/>
      <protection/>
    </xf>
    <xf numFmtId="0" fontId="0" fillId="0" borderId="19" xfId="54" applyBorder="1">
      <alignment/>
      <protection/>
    </xf>
    <xf numFmtId="165" fontId="0" fillId="0" borderId="0" xfId="50" applyNumberFormat="1" applyFont="1" applyBorder="1" applyAlignment="1">
      <alignment/>
    </xf>
    <xf numFmtId="165" fontId="0" fillId="0" borderId="20" xfId="50" applyNumberFormat="1" applyFont="1" applyBorder="1" applyAlignment="1">
      <alignment/>
    </xf>
    <xf numFmtId="43" fontId="40" fillId="33" borderId="0" xfId="54" applyNumberFormat="1" applyFont="1" applyFill="1" applyBorder="1">
      <alignment/>
      <protection/>
    </xf>
    <xf numFmtId="0" fontId="36" fillId="0" borderId="19" xfId="54" applyFont="1" applyBorder="1">
      <alignment/>
      <protection/>
    </xf>
    <xf numFmtId="165" fontId="52" fillId="0" borderId="0" xfId="50" applyNumberFormat="1" applyFont="1" applyBorder="1" applyAlignment="1">
      <alignment/>
    </xf>
    <xf numFmtId="43" fontId="40" fillId="33" borderId="19" xfId="49" applyFont="1" applyFill="1" applyBorder="1" applyAlignment="1">
      <alignment/>
    </xf>
    <xf numFmtId="43" fontId="40" fillId="33" borderId="0" xfId="47" applyFont="1" applyFill="1" applyBorder="1" applyAlignment="1">
      <alignment/>
    </xf>
    <xf numFmtId="164" fontId="52" fillId="0" borderId="0" xfId="50" applyFont="1" applyBorder="1" applyAlignment="1">
      <alignment/>
    </xf>
    <xf numFmtId="43" fontId="40" fillId="0" borderId="0" xfId="54" applyNumberFormat="1" applyFont="1" applyBorder="1">
      <alignment/>
      <protection/>
    </xf>
    <xf numFmtId="165" fontId="36" fillId="0" borderId="0" xfId="54" applyNumberFormat="1" applyFont="1" applyBorder="1">
      <alignment/>
      <protection/>
    </xf>
    <xf numFmtId="165" fontId="0" fillId="33" borderId="0" xfId="50" applyNumberFormat="1" applyFont="1" applyFill="1" applyBorder="1" applyAlignment="1">
      <alignment/>
    </xf>
    <xf numFmtId="165" fontId="0" fillId="33" borderId="20" xfId="50" applyNumberFormat="1" applyFont="1" applyFill="1" applyBorder="1" applyAlignment="1">
      <alignment/>
    </xf>
    <xf numFmtId="43" fontId="36" fillId="0" borderId="0" xfId="54" applyNumberFormat="1" applyFont="1" applyBorder="1">
      <alignment/>
      <protection/>
    </xf>
    <xf numFmtId="0" fontId="36" fillId="0" borderId="0" xfId="54" applyFont="1" applyBorder="1">
      <alignment/>
      <protection/>
    </xf>
    <xf numFmtId="165" fontId="0" fillId="33" borderId="0" xfId="54" applyNumberFormat="1" applyFill="1" applyBorder="1">
      <alignment/>
      <protection/>
    </xf>
    <xf numFmtId="165" fontId="0" fillId="33" borderId="20" xfId="54" applyNumberFormat="1" applyFill="1" applyBorder="1">
      <alignment/>
      <protection/>
    </xf>
    <xf numFmtId="0" fontId="52" fillId="0" borderId="0" xfId="50" applyNumberFormat="1" applyFont="1" applyBorder="1" applyAlignment="1">
      <alignment/>
    </xf>
    <xf numFmtId="165" fontId="49" fillId="33" borderId="21" xfId="50" applyNumberFormat="1" applyFont="1" applyFill="1" applyBorder="1" applyAlignment="1">
      <alignment/>
    </xf>
    <xf numFmtId="0" fontId="40" fillId="0" borderId="0" xfId="54" applyFont="1" applyBorder="1" applyAlignment="1">
      <alignment horizontal="center"/>
      <protection/>
    </xf>
    <xf numFmtId="43" fontId="40" fillId="0" borderId="0" xfId="47" applyFont="1" applyBorder="1" applyAlignment="1">
      <alignment/>
    </xf>
    <xf numFmtId="165" fontId="40" fillId="0" borderId="0" xfId="54" applyNumberFormat="1" applyFont="1" applyBorder="1">
      <alignment/>
      <protection/>
    </xf>
    <xf numFmtId="43" fontId="36" fillId="0" borderId="0" xfId="47" applyFont="1" applyBorder="1" applyAlignment="1">
      <alignment/>
    </xf>
    <xf numFmtId="165" fontId="0" fillId="33" borderId="21" xfId="54" applyNumberFormat="1" applyFill="1" applyBorder="1">
      <alignment/>
      <protection/>
    </xf>
    <xf numFmtId="165" fontId="0" fillId="33" borderId="22" xfId="54" applyNumberFormat="1" applyFill="1" applyBorder="1">
      <alignment/>
      <protection/>
    </xf>
    <xf numFmtId="0" fontId="53" fillId="0" borderId="19" xfId="54" applyFont="1" applyBorder="1">
      <alignment/>
      <protection/>
    </xf>
    <xf numFmtId="43" fontId="0" fillId="0" borderId="0" xfId="47" applyBorder="1" applyAlignment="1">
      <alignment/>
    </xf>
    <xf numFmtId="165" fontId="49" fillId="33" borderId="20" xfId="50" applyNumberFormat="1" applyFont="1" applyFill="1" applyBorder="1" applyAlignment="1">
      <alignment/>
    </xf>
    <xf numFmtId="165" fontId="49" fillId="33" borderId="21" xfId="54" applyNumberFormat="1" applyFont="1" applyFill="1" applyBorder="1">
      <alignment/>
      <protection/>
    </xf>
    <xf numFmtId="165" fontId="49" fillId="33" borderId="22" xfId="54" applyNumberFormat="1" applyFont="1" applyFill="1" applyBorder="1">
      <alignment/>
      <protection/>
    </xf>
    <xf numFmtId="0" fontId="40" fillId="0" borderId="19" xfId="49" applyNumberFormat="1" applyFont="1" applyBorder="1" applyAlignment="1">
      <alignment horizontal="center"/>
    </xf>
    <xf numFmtId="165" fontId="0" fillId="33" borderId="12" xfId="54" applyNumberFormat="1" applyFill="1" applyBorder="1">
      <alignment/>
      <protection/>
    </xf>
    <xf numFmtId="165" fontId="0" fillId="33" borderId="23" xfId="54" applyNumberFormat="1" applyFill="1" applyBorder="1">
      <alignment/>
      <protection/>
    </xf>
    <xf numFmtId="43" fontId="36" fillId="0" borderId="0" xfId="49" applyFont="1" applyBorder="1" applyAlignment="1">
      <alignment/>
    </xf>
    <xf numFmtId="43" fontId="36" fillId="0" borderId="19" xfId="49" applyFont="1" applyBorder="1" applyAlignment="1">
      <alignment horizontal="center"/>
    </xf>
    <xf numFmtId="0" fontId="40" fillId="0" borderId="0" xfId="54" applyFont="1" applyBorder="1" applyAlignment="1">
      <alignment horizontal="right"/>
      <protection/>
    </xf>
    <xf numFmtId="0" fontId="53" fillId="0" borderId="16" xfId="54" applyFont="1" applyBorder="1">
      <alignment/>
      <protection/>
    </xf>
    <xf numFmtId="165" fontId="49" fillId="33" borderId="12" xfId="54" applyNumberFormat="1" applyFont="1" applyFill="1" applyBorder="1">
      <alignment/>
      <protection/>
    </xf>
    <xf numFmtId="165" fontId="49" fillId="33" borderId="23" xfId="54" applyNumberFormat="1" applyFont="1" applyFill="1" applyBorder="1">
      <alignment/>
      <protection/>
    </xf>
    <xf numFmtId="165" fontId="40" fillId="0" borderId="0" xfId="54" applyNumberFormat="1" applyFont="1" applyBorder="1" applyAlignment="1">
      <alignment horizontal="left"/>
      <protection/>
    </xf>
    <xf numFmtId="0" fontId="51" fillId="0" borderId="0" xfId="54" applyFont="1">
      <alignment/>
      <protection/>
    </xf>
    <xf numFmtId="165" fontId="0" fillId="33" borderId="0" xfId="54" applyNumberFormat="1" applyFill="1">
      <alignment/>
      <protection/>
    </xf>
    <xf numFmtId="165" fontId="0" fillId="0" borderId="0" xfId="54" applyNumberFormat="1">
      <alignment/>
      <protection/>
    </xf>
    <xf numFmtId="43" fontId="40" fillId="0" borderId="0" xfId="47" applyFont="1" applyBorder="1" applyAlignment="1">
      <alignment horizontal="center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19" xfId="0" applyFont="1" applyBorder="1" applyAlignment="1">
      <alignment/>
    </xf>
    <xf numFmtId="0" fontId="51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43" fontId="51" fillId="33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43" fontId="51" fillId="33" borderId="0" xfId="47" applyFont="1" applyFill="1" applyAlignment="1">
      <alignment/>
    </xf>
    <xf numFmtId="0" fontId="56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7" fillId="0" borderId="0" xfId="0" applyFont="1" applyAlignment="1">
      <alignment/>
    </xf>
    <xf numFmtId="165" fontId="54" fillId="33" borderId="21" xfId="0" applyNumberFormat="1" applyFont="1" applyFill="1" applyBorder="1" applyAlignment="1">
      <alignment horizontal="center"/>
    </xf>
    <xf numFmtId="165" fontId="54" fillId="33" borderId="22" xfId="0" applyNumberFormat="1" applyFont="1" applyFill="1" applyBorder="1" applyAlignment="1">
      <alignment horizontal="center"/>
    </xf>
    <xf numFmtId="165" fontId="50" fillId="0" borderId="0" xfId="0" applyNumberFormat="1" applyFont="1" applyAlignment="1">
      <alignment/>
    </xf>
    <xf numFmtId="165" fontId="54" fillId="33" borderId="21" xfId="0" applyNumberFormat="1" applyFont="1" applyFill="1" applyBorder="1" applyAlignment="1">
      <alignment/>
    </xf>
    <xf numFmtId="165" fontId="54" fillId="33" borderId="22" xfId="0" applyNumberFormat="1" applyFont="1" applyFill="1" applyBorder="1" applyAlignment="1">
      <alignment/>
    </xf>
    <xf numFmtId="165" fontId="57" fillId="0" borderId="0" xfId="0" applyNumberFormat="1" applyFont="1" applyAlignment="1">
      <alignment/>
    </xf>
    <xf numFmtId="165" fontId="51" fillId="33" borderId="0" xfId="47" applyNumberFormat="1" applyFont="1" applyFill="1" applyBorder="1" applyAlignment="1">
      <alignment/>
    </xf>
    <xf numFmtId="165" fontId="51" fillId="33" borderId="20" xfId="47" applyNumberFormat="1" applyFont="1" applyFill="1" applyBorder="1" applyAlignment="1">
      <alignment/>
    </xf>
    <xf numFmtId="165" fontId="51" fillId="33" borderId="0" xfId="0" applyNumberFormat="1" applyFont="1" applyFill="1" applyBorder="1" applyAlignment="1">
      <alignment/>
    </xf>
    <xf numFmtId="165" fontId="51" fillId="33" borderId="20" xfId="0" applyNumberFormat="1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1" fillId="0" borderId="21" xfId="0" applyFont="1" applyBorder="1" applyAlignment="1">
      <alignment/>
    </xf>
    <xf numFmtId="165" fontId="51" fillId="33" borderId="21" xfId="0" applyNumberFormat="1" applyFont="1" applyFill="1" applyBorder="1" applyAlignment="1">
      <alignment/>
    </xf>
    <xf numFmtId="165" fontId="51" fillId="33" borderId="22" xfId="0" applyNumberFormat="1" applyFont="1" applyFill="1" applyBorder="1" applyAlignment="1">
      <alignment/>
    </xf>
    <xf numFmtId="43" fontId="50" fillId="0" borderId="0" xfId="47" applyFont="1" applyAlignment="1">
      <alignment/>
    </xf>
    <xf numFmtId="43" fontId="50" fillId="0" borderId="0" xfId="0" applyNumberFormat="1" applyFont="1" applyAlignment="1">
      <alignment/>
    </xf>
    <xf numFmtId="0" fontId="54" fillId="16" borderId="11" xfId="54" applyFont="1" applyFill="1" applyBorder="1" applyAlignment="1">
      <alignment horizontal="center" vertical="center" wrapText="1"/>
      <protection/>
    </xf>
    <xf numFmtId="0" fontId="54" fillId="16" borderId="12" xfId="54" applyFont="1" applyFill="1" applyBorder="1" applyAlignment="1">
      <alignment horizontal="center" vertical="center" wrapText="1"/>
      <protection/>
    </xf>
    <xf numFmtId="0" fontId="54" fillId="16" borderId="23" xfId="54" applyFont="1" applyFill="1" applyBorder="1" applyAlignment="1">
      <alignment horizontal="center" vertical="center" wrapText="1"/>
      <protection/>
    </xf>
    <xf numFmtId="0" fontId="51" fillId="0" borderId="19" xfId="54" applyFont="1" applyBorder="1">
      <alignment/>
      <protection/>
    </xf>
    <xf numFmtId="0" fontId="51" fillId="0" borderId="24" xfId="54" applyFont="1" applyBorder="1">
      <alignment/>
      <protection/>
    </xf>
    <xf numFmtId="0" fontId="51" fillId="0" borderId="20" xfId="54" applyFont="1" applyBorder="1">
      <alignment/>
      <protection/>
    </xf>
    <xf numFmtId="0" fontId="56" fillId="0" borderId="19" xfId="54" applyFont="1" applyBorder="1">
      <alignment/>
      <protection/>
    </xf>
    <xf numFmtId="0" fontId="54" fillId="0" borderId="0" xfId="54" applyFont="1" applyBorder="1">
      <alignment/>
      <protection/>
    </xf>
    <xf numFmtId="0" fontId="58" fillId="0" borderId="24" xfId="54" applyFont="1" applyBorder="1" applyAlignment="1">
      <alignment horizontal="center"/>
      <protection/>
    </xf>
    <xf numFmtId="0" fontId="58" fillId="0" borderId="0" xfId="54" applyFont="1" applyBorder="1" applyAlignment="1">
      <alignment horizontal="center"/>
      <protection/>
    </xf>
    <xf numFmtId="0" fontId="54" fillId="0" borderId="24" xfId="54" applyFont="1" applyBorder="1">
      <alignment/>
      <protection/>
    </xf>
    <xf numFmtId="0" fontId="54" fillId="0" borderId="20" xfId="54" applyFont="1" applyBorder="1">
      <alignment/>
      <protection/>
    </xf>
    <xf numFmtId="0" fontId="54" fillId="0" borderId="0" xfId="54" applyFont="1">
      <alignment/>
      <protection/>
    </xf>
    <xf numFmtId="164" fontId="51" fillId="0" borderId="24" xfId="50" applyFont="1" applyBorder="1" applyAlignment="1">
      <alignment/>
    </xf>
    <xf numFmtId="164" fontId="51" fillId="0" borderId="0" xfId="50" applyFont="1" applyBorder="1" applyAlignment="1">
      <alignment/>
    </xf>
    <xf numFmtId="0" fontId="54" fillId="0" borderId="19" xfId="54" applyFont="1" applyBorder="1">
      <alignment/>
      <protection/>
    </xf>
    <xf numFmtId="164" fontId="54" fillId="0" borderId="24" xfId="50" applyFont="1" applyBorder="1" applyAlignment="1">
      <alignment/>
    </xf>
    <xf numFmtId="164" fontId="54" fillId="0" borderId="0" xfId="50" applyFont="1" applyBorder="1" applyAlignment="1">
      <alignment/>
    </xf>
    <xf numFmtId="0" fontId="55" fillId="0" borderId="0" xfId="54" applyFont="1" applyBorder="1">
      <alignment/>
      <protection/>
    </xf>
    <xf numFmtId="165" fontId="51" fillId="0" borderId="24" xfId="50" applyNumberFormat="1" applyFont="1" applyBorder="1" applyAlignment="1">
      <alignment/>
    </xf>
    <xf numFmtId="165" fontId="51" fillId="0" borderId="20" xfId="50" applyNumberFormat="1" applyFont="1" applyBorder="1" applyAlignment="1">
      <alignment/>
    </xf>
    <xf numFmtId="0" fontId="51" fillId="0" borderId="16" xfId="54" applyFont="1" applyBorder="1">
      <alignment/>
      <protection/>
    </xf>
    <xf numFmtId="0" fontId="51" fillId="0" borderId="21" xfId="54" applyFont="1" applyBorder="1">
      <alignment/>
      <protection/>
    </xf>
    <xf numFmtId="0" fontId="51" fillId="0" borderId="17" xfId="54" applyFont="1" applyBorder="1">
      <alignment/>
      <protection/>
    </xf>
    <xf numFmtId="0" fontId="51" fillId="0" borderId="22" xfId="54" applyFont="1" applyBorder="1">
      <alignment/>
      <protection/>
    </xf>
    <xf numFmtId="43" fontId="51" fillId="0" borderId="0" xfId="49" applyFont="1" applyAlignment="1">
      <alignment/>
    </xf>
    <xf numFmtId="164" fontId="54" fillId="16" borderId="12" xfId="50" applyFont="1" applyFill="1" applyBorder="1" applyAlignment="1">
      <alignment horizontal="center" vertical="center" wrapText="1"/>
    </xf>
    <xf numFmtId="164" fontId="54" fillId="16" borderId="11" xfId="50" applyFont="1" applyFill="1" applyBorder="1" applyAlignment="1">
      <alignment horizontal="center" vertical="center" wrapText="1"/>
    </xf>
    <xf numFmtId="0" fontId="54" fillId="16" borderId="11" xfId="54" applyFont="1" applyFill="1" applyBorder="1" applyAlignment="1">
      <alignment horizontal="center" vertical="justify" wrapText="1"/>
      <protection/>
    </xf>
    <xf numFmtId="164" fontId="51" fillId="33" borderId="14" xfId="50" applyFont="1" applyFill="1" applyBorder="1" applyAlignment="1">
      <alignment/>
    </xf>
    <xf numFmtId="164" fontId="51" fillId="33" borderId="0" xfId="50" applyFont="1" applyFill="1" applyBorder="1" applyAlignment="1">
      <alignment/>
    </xf>
    <xf numFmtId="164" fontId="51" fillId="33" borderId="24" xfId="50" applyFont="1" applyFill="1" applyBorder="1" applyAlignment="1">
      <alignment/>
    </xf>
    <xf numFmtId="0" fontId="51" fillId="33" borderId="0" xfId="54" applyFont="1" applyFill="1" applyBorder="1">
      <alignment/>
      <protection/>
    </xf>
    <xf numFmtId="0" fontId="51" fillId="33" borderId="24" xfId="54" applyFont="1" applyFill="1" applyBorder="1">
      <alignment/>
      <protection/>
    </xf>
    <xf numFmtId="164" fontId="58" fillId="33" borderId="24" xfId="50" applyFont="1" applyFill="1" applyBorder="1" applyAlignment="1">
      <alignment horizontal="center"/>
    </xf>
    <xf numFmtId="164" fontId="58" fillId="33" borderId="0" xfId="50" applyFont="1" applyFill="1" applyBorder="1" applyAlignment="1">
      <alignment horizontal="center"/>
    </xf>
    <xf numFmtId="164" fontId="54" fillId="33" borderId="24" xfId="50" applyFont="1" applyFill="1" applyBorder="1" applyAlignment="1">
      <alignment/>
    </xf>
    <xf numFmtId="0" fontId="54" fillId="33" borderId="0" xfId="54" applyFont="1" applyFill="1" applyBorder="1">
      <alignment/>
      <protection/>
    </xf>
    <xf numFmtId="0" fontId="54" fillId="33" borderId="24" xfId="54" applyFont="1" applyFill="1" applyBorder="1">
      <alignment/>
      <protection/>
    </xf>
    <xf numFmtId="43" fontId="54" fillId="0" borderId="0" xfId="49" applyFont="1" applyAlignment="1">
      <alignment/>
    </xf>
    <xf numFmtId="165" fontId="54" fillId="0" borderId="19" xfId="49" applyNumberFormat="1" applyFont="1" applyBorder="1" applyAlignment="1">
      <alignment/>
    </xf>
    <xf numFmtId="165" fontId="54" fillId="33" borderId="24" xfId="50" applyNumberFormat="1" applyFont="1" applyFill="1" applyBorder="1" applyAlignment="1">
      <alignment/>
    </xf>
    <xf numFmtId="165" fontId="54" fillId="33" borderId="0" xfId="54" applyNumberFormat="1" applyFont="1" applyFill="1" applyBorder="1">
      <alignment/>
      <protection/>
    </xf>
    <xf numFmtId="165" fontId="54" fillId="33" borderId="24" xfId="54" applyNumberFormat="1" applyFont="1" applyFill="1" applyBorder="1">
      <alignment/>
      <protection/>
    </xf>
    <xf numFmtId="165" fontId="51" fillId="33" borderId="19" xfId="49" applyNumberFormat="1" applyFont="1" applyFill="1" applyBorder="1" applyAlignment="1">
      <alignment/>
    </xf>
    <xf numFmtId="165" fontId="51" fillId="33" borderId="24" xfId="50" applyNumberFormat="1" applyFont="1" applyFill="1" applyBorder="1" applyAlignment="1">
      <alignment/>
    </xf>
    <xf numFmtId="165" fontId="51" fillId="33" borderId="0" xfId="54" applyNumberFormat="1" applyFont="1" applyFill="1" applyBorder="1">
      <alignment/>
      <protection/>
    </xf>
    <xf numFmtId="165" fontId="51" fillId="33" borderId="24" xfId="54" applyNumberFormat="1" applyFont="1" applyFill="1" applyBorder="1">
      <alignment/>
      <protection/>
    </xf>
    <xf numFmtId="43" fontId="51" fillId="0" borderId="0" xfId="47" applyFont="1" applyAlignment="1">
      <alignment/>
    </xf>
    <xf numFmtId="165" fontId="54" fillId="33" borderId="19" xfId="49" applyNumberFormat="1" applyFont="1" applyFill="1" applyBorder="1" applyAlignment="1">
      <alignment/>
    </xf>
    <xf numFmtId="0" fontId="55" fillId="0" borderId="21" xfId="54" applyFont="1" applyBorder="1">
      <alignment/>
      <protection/>
    </xf>
    <xf numFmtId="164" fontId="51" fillId="33" borderId="17" xfId="50" applyFont="1" applyFill="1" applyBorder="1" applyAlignment="1">
      <alignment/>
    </xf>
    <xf numFmtId="0" fontId="56" fillId="33" borderId="21" xfId="54" applyFont="1" applyFill="1" applyBorder="1">
      <alignment/>
      <protection/>
    </xf>
    <xf numFmtId="0" fontId="51" fillId="33" borderId="17" xfId="54" applyFont="1" applyFill="1" applyBorder="1">
      <alignment/>
      <protection/>
    </xf>
    <xf numFmtId="164" fontId="51" fillId="0" borderId="0" xfId="50" applyFont="1" applyAlignment="1">
      <alignment/>
    </xf>
    <xf numFmtId="0" fontId="51" fillId="0" borderId="13" xfId="54" applyFont="1" applyBorder="1">
      <alignment/>
      <protection/>
    </xf>
    <xf numFmtId="0" fontId="51" fillId="0" borderId="15" xfId="54" applyFont="1" applyBorder="1">
      <alignment/>
      <protection/>
    </xf>
    <xf numFmtId="165" fontId="51" fillId="0" borderId="15" xfId="54" applyNumberFormat="1" applyFont="1" applyBorder="1">
      <alignment/>
      <protection/>
    </xf>
    <xf numFmtId="165" fontId="51" fillId="33" borderId="18" xfId="54" applyNumberFormat="1" applyFont="1" applyFill="1" applyBorder="1">
      <alignment/>
      <protection/>
    </xf>
    <xf numFmtId="17" fontId="58" fillId="0" borderId="0" xfId="54" applyNumberFormat="1" applyFont="1" applyBorder="1" applyAlignment="1">
      <alignment horizontal="center"/>
      <protection/>
    </xf>
    <xf numFmtId="17" fontId="58" fillId="33" borderId="20" xfId="54" applyNumberFormat="1" applyFont="1" applyFill="1" applyBorder="1" applyAlignment="1">
      <alignment horizontal="center"/>
      <protection/>
    </xf>
    <xf numFmtId="165" fontId="51" fillId="0" borderId="0" xfId="50" applyNumberFormat="1" applyFont="1" applyBorder="1" applyAlignment="1">
      <alignment/>
    </xf>
    <xf numFmtId="165" fontId="51" fillId="33" borderId="20" xfId="50" applyNumberFormat="1" applyFont="1" applyFill="1" applyBorder="1" applyAlignment="1">
      <alignment/>
    </xf>
    <xf numFmtId="165" fontId="54" fillId="0" borderId="0" xfId="50" applyNumberFormat="1" applyFont="1" applyBorder="1" applyAlignment="1">
      <alignment/>
    </xf>
    <xf numFmtId="165" fontId="54" fillId="0" borderId="20" xfId="49" applyNumberFormat="1" applyFont="1" applyBorder="1" applyAlignment="1">
      <alignment/>
    </xf>
    <xf numFmtId="165" fontId="51" fillId="0" borderId="20" xfId="49" applyNumberFormat="1" applyFont="1" applyBorder="1" applyAlignment="1">
      <alignment/>
    </xf>
    <xf numFmtId="0" fontId="51" fillId="0" borderId="0" xfId="54" applyFont="1" applyBorder="1" applyAlignment="1">
      <alignment vertical="justify"/>
      <protection/>
    </xf>
    <xf numFmtId="165" fontId="51" fillId="0" borderId="0" xfId="50" applyNumberFormat="1" applyFont="1" applyBorder="1" applyAlignment="1">
      <alignment vertical="center"/>
    </xf>
    <xf numFmtId="165" fontId="51" fillId="0" borderId="20" xfId="49" applyNumberFormat="1" applyFont="1" applyBorder="1" applyAlignment="1">
      <alignment vertical="center"/>
    </xf>
    <xf numFmtId="0" fontId="51" fillId="0" borderId="0" xfId="54" applyFont="1" applyBorder="1" applyAlignment="1">
      <alignment wrapText="1"/>
      <protection/>
    </xf>
    <xf numFmtId="165" fontId="51" fillId="33" borderId="0" xfId="50" applyNumberFormat="1" applyFont="1" applyFill="1" applyBorder="1" applyAlignment="1">
      <alignment/>
    </xf>
    <xf numFmtId="43" fontId="0" fillId="0" borderId="0" xfId="54" applyNumberFormat="1">
      <alignment/>
      <protection/>
    </xf>
    <xf numFmtId="165" fontId="54" fillId="33" borderId="0" xfId="50" applyNumberFormat="1" applyFont="1" applyFill="1" applyBorder="1" applyAlignment="1">
      <alignment/>
    </xf>
    <xf numFmtId="165" fontId="0" fillId="0" borderId="0" xfId="49" applyNumberFormat="1" applyFont="1" applyAlignment="1">
      <alignment/>
    </xf>
    <xf numFmtId="0" fontId="0" fillId="0" borderId="0" xfId="54" applyBorder="1">
      <alignment/>
      <protection/>
    </xf>
    <xf numFmtId="0" fontId="51" fillId="0" borderId="0" xfId="54" applyFont="1" applyFill="1" applyBorder="1">
      <alignment/>
      <protection/>
    </xf>
    <xf numFmtId="0" fontId="0" fillId="0" borderId="16" xfId="54" applyBorder="1">
      <alignment/>
      <protection/>
    </xf>
    <xf numFmtId="0" fontId="0" fillId="0" borderId="21" xfId="54" applyBorder="1">
      <alignment/>
      <protection/>
    </xf>
    <xf numFmtId="165" fontId="0" fillId="0" borderId="21" xfId="54" applyNumberFormat="1" applyBorder="1">
      <alignment/>
      <protection/>
    </xf>
    <xf numFmtId="0" fontId="59" fillId="0" borderId="0" xfId="54" applyFont="1">
      <alignment/>
      <protection/>
    </xf>
    <xf numFmtId="0" fontId="54" fillId="33" borderId="18" xfId="54" applyFont="1" applyFill="1" applyBorder="1" applyAlignment="1">
      <alignment horizontal="center"/>
      <protection/>
    </xf>
    <xf numFmtId="17" fontId="58" fillId="33" borderId="0" xfId="54" applyNumberFormat="1" applyFont="1" applyFill="1" applyBorder="1" applyAlignment="1">
      <alignment horizontal="center"/>
      <protection/>
    </xf>
    <xf numFmtId="164" fontId="51" fillId="33" borderId="20" xfId="50" applyFont="1" applyFill="1" applyBorder="1" applyAlignment="1">
      <alignment/>
    </xf>
    <xf numFmtId="164" fontId="54" fillId="33" borderId="0" xfId="50" applyFont="1" applyFill="1" applyBorder="1" applyAlignment="1">
      <alignment/>
    </xf>
    <xf numFmtId="164" fontId="54" fillId="33" borderId="20" xfId="50" applyFont="1" applyFill="1" applyBorder="1" applyAlignment="1">
      <alignment/>
    </xf>
    <xf numFmtId="165" fontId="51" fillId="33" borderId="0" xfId="49" applyNumberFormat="1" applyFont="1" applyFill="1" applyBorder="1" applyAlignment="1">
      <alignment/>
    </xf>
    <xf numFmtId="165" fontId="51" fillId="33" borderId="20" xfId="49" applyNumberFormat="1" applyFont="1" applyFill="1" applyBorder="1" applyAlignment="1">
      <alignment/>
    </xf>
    <xf numFmtId="165" fontId="51" fillId="33" borderId="21" xfId="49" applyNumberFormat="1" applyFont="1" applyFill="1" applyBorder="1" applyAlignment="1">
      <alignment/>
    </xf>
    <xf numFmtId="165" fontId="51" fillId="33" borderId="21" xfId="50" applyNumberFormat="1" applyFont="1" applyFill="1" applyBorder="1" applyAlignment="1">
      <alignment/>
    </xf>
    <xf numFmtId="165" fontId="51" fillId="33" borderId="22" xfId="49" applyNumberFormat="1" applyFont="1" applyFill="1" applyBorder="1" applyAlignment="1">
      <alignment/>
    </xf>
    <xf numFmtId="165" fontId="51" fillId="0" borderId="0" xfId="49" applyNumberFormat="1" applyFont="1" applyBorder="1" applyAlignment="1">
      <alignment/>
    </xf>
    <xf numFmtId="43" fontId="51" fillId="0" borderId="0" xfId="49" applyFont="1" applyBorder="1" applyAlignment="1">
      <alignment/>
    </xf>
    <xf numFmtId="165" fontId="54" fillId="33" borderId="0" xfId="49" applyNumberFormat="1" applyFont="1" applyFill="1" applyBorder="1" applyAlignment="1">
      <alignment/>
    </xf>
    <xf numFmtId="43" fontId="54" fillId="0" borderId="0" xfId="49" applyFont="1" applyBorder="1" applyAlignment="1">
      <alignment/>
    </xf>
    <xf numFmtId="43" fontId="54" fillId="33" borderId="20" xfId="49" applyFont="1" applyFill="1" applyBorder="1" applyAlignment="1">
      <alignment/>
    </xf>
    <xf numFmtId="43" fontId="51" fillId="0" borderId="20" xfId="49" applyFont="1" applyBorder="1" applyAlignment="1">
      <alignment/>
    </xf>
    <xf numFmtId="43" fontId="51" fillId="33" borderId="0" xfId="49" applyFont="1" applyFill="1" applyBorder="1" applyAlignment="1">
      <alignment/>
    </xf>
    <xf numFmtId="43" fontId="51" fillId="0" borderId="21" xfId="49" applyFont="1" applyBorder="1" applyAlignment="1">
      <alignment/>
    </xf>
    <xf numFmtId="43" fontId="51" fillId="33" borderId="20" xfId="49" applyFont="1" applyFill="1" applyBorder="1" applyAlignment="1">
      <alignment/>
    </xf>
    <xf numFmtId="0" fontId="56" fillId="0" borderId="0" xfId="54" applyFont="1" applyBorder="1">
      <alignment/>
      <protection/>
    </xf>
    <xf numFmtId="165" fontId="54" fillId="33" borderId="20" xfId="49" applyNumberFormat="1" applyFont="1" applyFill="1" applyBorder="1" applyAlignment="1">
      <alignment/>
    </xf>
    <xf numFmtId="165" fontId="51" fillId="0" borderId="0" xfId="54" applyNumberFormat="1" applyFont="1" applyBorder="1">
      <alignment/>
      <protection/>
    </xf>
    <xf numFmtId="165" fontId="16" fillId="33" borderId="20" xfId="49" applyNumberFormat="1" applyFont="1" applyFill="1" applyBorder="1" applyAlignment="1">
      <alignment/>
    </xf>
    <xf numFmtId="165" fontId="16" fillId="33" borderId="0" xfId="50" applyNumberFormat="1" applyFont="1" applyFill="1" applyBorder="1" applyAlignment="1">
      <alignment/>
    </xf>
    <xf numFmtId="165" fontId="51" fillId="0" borderId="19" xfId="54" applyNumberFormat="1" applyFont="1" applyBorder="1">
      <alignment/>
      <protection/>
    </xf>
    <xf numFmtId="165" fontId="19" fillId="33" borderId="20" xfId="49" applyNumberFormat="1" applyFont="1" applyFill="1" applyBorder="1" applyAlignment="1">
      <alignment/>
    </xf>
    <xf numFmtId="43" fontId="51" fillId="0" borderId="19" xfId="47" applyFont="1" applyBorder="1" applyAlignment="1">
      <alignment/>
    </xf>
    <xf numFmtId="167" fontId="54" fillId="33" borderId="25" xfId="49" applyNumberFormat="1" applyFont="1" applyFill="1" applyBorder="1" applyAlignment="1">
      <alignment/>
    </xf>
    <xf numFmtId="167" fontId="54" fillId="0" borderId="25" xfId="49" applyNumberFormat="1" applyFont="1" applyBorder="1" applyAlignment="1">
      <alignment/>
    </xf>
    <xf numFmtId="167" fontId="54" fillId="0" borderId="26" xfId="49" applyNumberFormat="1" applyFont="1" applyBorder="1" applyAlignment="1">
      <alignment/>
    </xf>
    <xf numFmtId="43" fontId="51" fillId="0" borderId="0" xfId="54" applyNumberFormat="1" applyFont="1">
      <alignment/>
      <protection/>
    </xf>
    <xf numFmtId="0" fontId="51" fillId="33" borderId="21" xfId="54" applyFont="1" applyFill="1" applyBorder="1">
      <alignment/>
      <protection/>
    </xf>
    <xf numFmtId="164" fontId="51" fillId="33" borderId="21" xfId="50" applyFont="1" applyFill="1" applyBorder="1" applyAlignment="1">
      <alignment/>
    </xf>
    <xf numFmtId="165" fontId="51" fillId="33" borderId="22" xfId="50" applyNumberFormat="1" applyFont="1" applyFill="1" applyBorder="1" applyAlignment="1">
      <alignment/>
    </xf>
    <xf numFmtId="0" fontId="60" fillId="0" borderId="0" xfId="54" applyFont="1">
      <alignment/>
      <protection/>
    </xf>
    <xf numFmtId="0" fontId="51" fillId="33" borderId="0" xfId="54" applyFont="1" applyFill="1">
      <alignment/>
      <protection/>
    </xf>
    <xf numFmtId="164" fontId="51" fillId="33" borderId="0" xfId="50" applyFont="1" applyFill="1" applyAlignment="1">
      <alignment/>
    </xf>
    <xf numFmtId="168" fontId="49" fillId="33" borderId="22" xfId="50" applyNumberFormat="1" applyFont="1" applyFill="1" applyBorder="1" applyAlignment="1">
      <alignment/>
    </xf>
    <xf numFmtId="0" fontId="54" fillId="16" borderId="13" xfId="54" applyFont="1" applyFill="1" applyBorder="1" applyAlignment="1">
      <alignment horizontal="center"/>
      <protection/>
    </xf>
    <xf numFmtId="0" fontId="54" fillId="16" borderId="15" xfId="54" applyFont="1" applyFill="1" applyBorder="1" applyAlignment="1">
      <alignment horizontal="center"/>
      <protection/>
    </xf>
    <xf numFmtId="0" fontId="54" fillId="16" borderId="18" xfId="54" applyFont="1" applyFill="1" applyBorder="1" applyAlignment="1">
      <alignment horizontal="center"/>
      <protection/>
    </xf>
    <xf numFmtId="0" fontId="54" fillId="16" borderId="19" xfId="54" applyFont="1" applyFill="1" applyBorder="1" applyAlignment="1">
      <alignment horizontal="center"/>
      <protection/>
    </xf>
    <xf numFmtId="0" fontId="54" fillId="16" borderId="0" xfId="54" applyFont="1" applyFill="1" applyBorder="1" applyAlignment="1">
      <alignment horizontal="center"/>
      <protection/>
    </xf>
    <xf numFmtId="0" fontId="54" fillId="16" borderId="20" xfId="54" applyFont="1" applyFill="1" applyBorder="1" applyAlignment="1">
      <alignment horizontal="center"/>
      <protection/>
    </xf>
    <xf numFmtId="0" fontId="54" fillId="16" borderId="16" xfId="54" applyFont="1" applyFill="1" applyBorder="1" applyAlignment="1">
      <alignment horizontal="center"/>
      <protection/>
    </xf>
    <xf numFmtId="0" fontId="54" fillId="16" borderId="21" xfId="54" applyFont="1" applyFill="1" applyBorder="1" applyAlignment="1">
      <alignment horizontal="center"/>
      <protection/>
    </xf>
    <xf numFmtId="0" fontId="54" fillId="16" borderId="22" xfId="54" applyFont="1" applyFill="1" applyBorder="1" applyAlignment="1">
      <alignment horizontal="center"/>
      <protection/>
    </xf>
    <xf numFmtId="0" fontId="54" fillId="0" borderId="19" xfId="54" applyFont="1" applyBorder="1" applyAlignment="1">
      <alignment horizontal="left" wrapText="1"/>
      <protection/>
    </xf>
    <xf numFmtId="0" fontId="54" fillId="0" borderId="0" xfId="54" applyFont="1" applyBorder="1" applyAlignment="1">
      <alignment horizontal="left" wrapText="1"/>
      <protection/>
    </xf>
    <xf numFmtId="0" fontId="54" fillId="16" borderId="10" xfId="54" applyFont="1" applyFill="1" applyBorder="1" applyAlignment="1">
      <alignment horizontal="center" vertical="center"/>
      <protection/>
    </xf>
    <xf numFmtId="0" fontId="54" fillId="16" borderId="12" xfId="54" applyFont="1" applyFill="1" applyBorder="1" applyAlignment="1">
      <alignment horizontal="center" vertical="center"/>
      <protection/>
    </xf>
    <xf numFmtId="0" fontId="49" fillId="34" borderId="13" xfId="54" applyFont="1" applyFill="1" applyBorder="1" applyAlignment="1">
      <alignment horizontal="center"/>
      <protection/>
    </xf>
    <xf numFmtId="0" fontId="49" fillId="34" borderId="15" xfId="54" applyFont="1" applyFill="1" applyBorder="1" applyAlignment="1">
      <alignment horizontal="center"/>
      <protection/>
    </xf>
    <xf numFmtId="0" fontId="49" fillId="34" borderId="18" xfId="54" applyFont="1" applyFill="1" applyBorder="1" applyAlignment="1">
      <alignment horizontal="center"/>
      <protection/>
    </xf>
    <xf numFmtId="0" fontId="49" fillId="34" borderId="19" xfId="54" applyFont="1" applyFill="1" applyBorder="1" applyAlignment="1">
      <alignment horizontal="center"/>
      <protection/>
    </xf>
    <xf numFmtId="0" fontId="49" fillId="34" borderId="0" xfId="54" applyFont="1" applyFill="1" applyBorder="1" applyAlignment="1">
      <alignment horizontal="center"/>
      <protection/>
    </xf>
    <xf numFmtId="0" fontId="49" fillId="34" borderId="20" xfId="54" applyFont="1" applyFill="1" applyBorder="1" applyAlignment="1">
      <alignment horizontal="center"/>
      <protection/>
    </xf>
    <xf numFmtId="43" fontId="40" fillId="0" borderId="19" xfId="49" applyFont="1" applyBorder="1" applyAlignment="1">
      <alignment horizontal="center"/>
    </xf>
    <xf numFmtId="43" fontId="40" fillId="0" borderId="0" xfId="49" applyFont="1" applyBorder="1" applyAlignment="1">
      <alignment horizontal="center"/>
    </xf>
    <xf numFmtId="0" fontId="49" fillId="34" borderId="16" xfId="54" applyFont="1" applyFill="1" applyBorder="1" applyAlignment="1">
      <alignment horizontal="center"/>
      <protection/>
    </xf>
    <xf numFmtId="0" fontId="49" fillId="34" borderId="21" xfId="54" applyFont="1" applyFill="1" applyBorder="1" applyAlignment="1">
      <alignment horizontal="center"/>
      <protection/>
    </xf>
    <xf numFmtId="0" fontId="49" fillId="34" borderId="22" xfId="54" applyFont="1" applyFill="1" applyBorder="1" applyAlignment="1">
      <alignment horizontal="center"/>
      <protection/>
    </xf>
    <xf numFmtId="0" fontId="40" fillId="0" borderId="0" xfId="54" applyFont="1" applyBorder="1" applyAlignment="1">
      <alignment horizontal="center"/>
      <protection/>
    </xf>
    <xf numFmtId="0" fontId="54" fillId="16" borderId="13" xfId="0" applyFont="1" applyFill="1" applyBorder="1" applyAlignment="1">
      <alignment horizontal="center"/>
    </xf>
    <xf numFmtId="0" fontId="54" fillId="16" borderId="15" xfId="0" applyFont="1" applyFill="1" applyBorder="1" applyAlignment="1">
      <alignment horizontal="center"/>
    </xf>
    <xf numFmtId="0" fontId="54" fillId="16" borderId="19" xfId="0" applyFont="1" applyFill="1" applyBorder="1" applyAlignment="1">
      <alignment horizontal="center"/>
    </xf>
    <xf numFmtId="0" fontId="54" fillId="16" borderId="0" xfId="0" applyFont="1" applyFill="1" applyBorder="1" applyAlignment="1">
      <alignment horizontal="center"/>
    </xf>
    <xf numFmtId="0" fontId="54" fillId="16" borderId="16" xfId="0" applyFont="1" applyFill="1" applyBorder="1" applyAlignment="1">
      <alignment horizontal="center"/>
    </xf>
    <xf numFmtId="0" fontId="54" fillId="16" borderId="21" xfId="0" applyFont="1" applyFill="1" applyBorder="1" applyAlignment="1">
      <alignment horizontal="center"/>
    </xf>
    <xf numFmtId="0" fontId="54" fillId="16" borderId="18" xfId="0" applyFont="1" applyFill="1" applyBorder="1" applyAlignment="1">
      <alignment horizontal="center"/>
    </xf>
    <xf numFmtId="0" fontId="54" fillId="16" borderId="20" xfId="0" applyFont="1" applyFill="1" applyBorder="1" applyAlignment="1">
      <alignment horizontal="center"/>
    </xf>
    <xf numFmtId="0" fontId="54" fillId="16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4" xfId="50"/>
    <cellStyle name="Currency" xfId="51"/>
    <cellStyle name="Currency [0]" xfId="52"/>
    <cellStyle name="Neutral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2524125</xdr:colOff>
      <xdr:row>76</xdr:row>
      <xdr:rowOff>38100</xdr:rowOff>
    </xdr:from>
    <xdr:to>
      <xdr:col>1</xdr:col>
      <xdr:colOff>4162425</xdr:colOff>
      <xdr:row>76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28900" y="13554075"/>
          <a:ext cx="1638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2171700</xdr:colOff>
      <xdr:row>78</xdr:row>
      <xdr:rowOff>47625</xdr:rowOff>
    </xdr:from>
    <xdr:to>
      <xdr:col>2</xdr:col>
      <xdr:colOff>257175</xdr:colOff>
      <xdr:row>80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276475" y="14049375"/>
          <a:ext cx="25050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César Abraham Garnelo Granados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Central de Recursos Financieros</a:t>
          </a:r>
        </a:p>
      </xdr:txBody>
    </xdr:sp>
    <xdr:clientData/>
  </xdr:twoCellAnchor>
  <xdr:twoCellAnchor>
    <xdr:from>
      <xdr:col>1</xdr:col>
      <xdr:colOff>2305050</xdr:colOff>
      <xdr:row>78</xdr:row>
      <xdr:rowOff>76200</xdr:rowOff>
    </xdr:from>
    <xdr:to>
      <xdr:col>2</xdr:col>
      <xdr:colOff>19050</xdr:colOff>
      <xdr:row>78</xdr:row>
      <xdr:rowOff>85725</xdr:rowOff>
    </xdr:to>
    <xdr:sp>
      <xdr:nvSpPr>
        <xdr:cNvPr id="3" name="Conector recto 3"/>
        <xdr:cNvSpPr>
          <a:spLocks/>
        </xdr:cNvSpPr>
      </xdr:nvSpPr>
      <xdr:spPr>
        <a:xfrm flipV="1">
          <a:off x="2409825" y="14077950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76</xdr:row>
      <xdr:rowOff>19050</xdr:rowOff>
    </xdr:from>
    <xdr:to>
      <xdr:col>1</xdr:col>
      <xdr:colOff>1809750</xdr:colOff>
      <xdr:row>76</xdr:row>
      <xdr:rowOff>152400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76225" y="13535025"/>
          <a:ext cx="1638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77</xdr:row>
      <xdr:rowOff>209550</xdr:rowOff>
    </xdr:from>
    <xdr:to>
      <xdr:col>1</xdr:col>
      <xdr:colOff>2362200</xdr:colOff>
      <xdr:row>81</xdr:row>
      <xdr:rowOff>9525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3916025"/>
          <a:ext cx="2466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78</xdr:row>
      <xdr:rowOff>76200</xdr:rowOff>
    </xdr:from>
    <xdr:to>
      <xdr:col>1</xdr:col>
      <xdr:colOff>2247900</xdr:colOff>
      <xdr:row>78</xdr:row>
      <xdr:rowOff>85725</xdr:rowOff>
    </xdr:to>
    <xdr:sp>
      <xdr:nvSpPr>
        <xdr:cNvPr id="6" name="Conector recto 6"/>
        <xdr:cNvSpPr>
          <a:spLocks/>
        </xdr:cNvSpPr>
      </xdr:nvSpPr>
      <xdr:spPr>
        <a:xfrm flipV="1">
          <a:off x="28575" y="140779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76</xdr:row>
      <xdr:rowOff>28575</xdr:rowOff>
    </xdr:from>
    <xdr:to>
      <xdr:col>3</xdr:col>
      <xdr:colOff>695325</xdr:colOff>
      <xdr:row>76</xdr:row>
      <xdr:rowOff>161925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4810125" y="13544550"/>
          <a:ext cx="1638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2</xdr:col>
      <xdr:colOff>57150</xdr:colOff>
      <xdr:row>78</xdr:row>
      <xdr:rowOff>57150</xdr:rowOff>
    </xdr:from>
    <xdr:to>
      <xdr:col>4</xdr:col>
      <xdr:colOff>152400</xdr:colOff>
      <xdr:row>80</xdr:row>
      <xdr:rowOff>76200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4581525" y="14058900"/>
          <a:ext cx="2381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2</xdr:col>
      <xdr:colOff>161925</xdr:colOff>
      <xdr:row>78</xdr:row>
      <xdr:rowOff>76200</xdr:rowOff>
    </xdr:from>
    <xdr:to>
      <xdr:col>3</xdr:col>
      <xdr:colOff>1000125</xdr:colOff>
      <xdr:row>78</xdr:row>
      <xdr:rowOff>85725</xdr:rowOff>
    </xdr:to>
    <xdr:sp>
      <xdr:nvSpPr>
        <xdr:cNvPr id="9" name="Conector recto 9"/>
        <xdr:cNvSpPr>
          <a:spLocks/>
        </xdr:cNvSpPr>
      </xdr:nvSpPr>
      <xdr:spPr>
        <a:xfrm flipV="1">
          <a:off x="4686300" y="1407795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54</xdr:row>
      <xdr:rowOff>9525</xdr:rowOff>
    </xdr:from>
    <xdr:to>
      <xdr:col>6</xdr:col>
      <xdr:colOff>1019175</xdr:colOff>
      <xdr:row>55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200650" y="825817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58</xdr:row>
      <xdr:rowOff>0</xdr:rowOff>
    </xdr:from>
    <xdr:to>
      <xdr:col>6</xdr:col>
      <xdr:colOff>1447800</xdr:colOff>
      <xdr:row>60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52975" y="8934450"/>
          <a:ext cx="2514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54</xdr:row>
      <xdr:rowOff>9525</xdr:rowOff>
    </xdr:from>
    <xdr:to>
      <xdr:col>1</xdr:col>
      <xdr:colOff>1990725</xdr:colOff>
      <xdr:row>55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7675" y="825817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76200</xdr:rowOff>
    </xdr:from>
    <xdr:to>
      <xdr:col>1</xdr:col>
      <xdr:colOff>2343150</xdr:colOff>
      <xdr:row>61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95250" y="8858250"/>
          <a:ext cx="23431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54</xdr:row>
      <xdr:rowOff>0</xdr:rowOff>
    </xdr:from>
    <xdr:to>
      <xdr:col>8</xdr:col>
      <xdr:colOff>752475</xdr:colOff>
      <xdr:row>55</xdr:row>
      <xdr:rowOff>9525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10144125" y="82486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3981450</xdr:colOff>
      <xdr:row>57</xdr:row>
      <xdr:rowOff>133350</xdr:rowOff>
    </xdr:from>
    <xdr:to>
      <xdr:col>9</xdr:col>
      <xdr:colOff>38100</xdr:colOff>
      <xdr:row>60</xdr:row>
      <xdr:rowOff>76200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9801225" y="8915400"/>
          <a:ext cx="2381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571500</xdr:colOff>
      <xdr:row>58</xdr:row>
      <xdr:rowOff>9525</xdr:rowOff>
    </xdr:from>
    <xdr:to>
      <xdr:col>6</xdr:col>
      <xdr:colOff>1019175</xdr:colOff>
      <xdr:row>59</xdr:row>
      <xdr:rowOff>19050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5200650" y="89439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123825</xdr:colOff>
      <xdr:row>62</xdr:row>
      <xdr:rowOff>0</xdr:rowOff>
    </xdr:from>
    <xdr:to>
      <xdr:col>6</xdr:col>
      <xdr:colOff>1447800</xdr:colOff>
      <xdr:row>64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4752975" y="9544050"/>
          <a:ext cx="2514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César Abraham Garnelo Granados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Central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304800</xdr:colOff>
      <xdr:row>62</xdr:row>
      <xdr:rowOff>0</xdr:rowOff>
    </xdr:from>
    <xdr:to>
      <xdr:col>6</xdr:col>
      <xdr:colOff>1247775</xdr:colOff>
      <xdr:row>62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4933950" y="9544050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352425</xdr:colOff>
      <xdr:row>58</xdr:row>
      <xdr:rowOff>9525</xdr:rowOff>
    </xdr:from>
    <xdr:to>
      <xdr:col>1</xdr:col>
      <xdr:colOff>1990725</xdr:colOff>
      <xdr:row>59</xdr:row>
      <xdr:rowOff>19050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447675" y="89439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1</xdr:col>
      <xdr:colOff>0</xdr:colOff>
      <xdr:row>61</xdr:row>
      <xdr:rowOff>76200</xdr:rowOff>
    </xdr:from>
    <xdr:to>
      <xdr:col>1</xdr:col>
      <xdr:colOff>2514600</xdr:colOff>
      <xdr:row>65</xdr:row>
      <xdr:rowOff>38100</xdr:rowOff>
    </xdr:to>
    <xdr:sp>
      <xdr:nvSpPr>
        <xdr:cNvPr id="11" name="CuadroTexto 11"/>
        <xdr:cNvSpPr txBox="1">
          <a:spLocks noChangeArrowheads="1"/>
        </xdr:cNvSpPr>
      </xdr:nvSpPr>
      <xdr:spPr>
        <a:xfrm>
          <a:off x="95250" y="9467850"/>
          <a:ext cx="2514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95250</xdr:colOff>
      <xdr:row>61</xdr:row>
      <xdr:rowOff>133350</xdr:rowOff>
    </xdr:from>
    <xdr:to>
      <xdr:col>1</xdr:col>
      <xdr:colOff>2419350</xdr:colOff>
      <xdr:row>61</xdr:row>
      <xdr:rowOff>142875</xdr:rowOff>
    </xdr:to>
    <xdr:sp>
      <xdr:nvSpPr>
        <xdr:cNvPr id="12" name="Conector recto 12"/>
        <xdr:cNvSpPr>
          <a:spLocks/>
        </xdr:cNvSpPr>
      </xdr:nvSpPr>
      <xdr:spPr>
        <a:xfrm flipV="1">
          <a:off x="190500" y="952500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58</xdr:row>
      <xdr:rowOff>0</xdr:rowOff>
    </xdr:from>
    <xdr:to>
      <xdr:col>8</xdr:col>
      <xdr:colOff>752475</xdr:colOff>
      <xdr:row>59</xdr:row>
      <xdr:rowOff>9525</xdr:rowOff>
    </xdr:to>
    <xdr:sp>
      <xdr:nvSpPr>
        <xdr:cNvPr id="13" name="CuadroTexto 13"/>
        <xdr:cNvSpPr txBox="1">
          <a:spLocks noChangeArrowheads="1"/>
        </xdr:cNvSpPr>
      </xdr:nvSpPr>
      <xdr:spPr>
        <a:xfrm>
          <a:off x="10144125" y="89344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6</xdr:col>
      <xdr:colOff>3981450</xdr:colOff>
      <xdr:row>61</xdr:row>
      <xdr:rowOff>133350</xdr:rowOff>
    </xdr:from>
    <xdr:to>
      <xdr:col>9</xdr:col>
      <xdr:colOff>38100</xdr:colOff>
      <xdr:row>64</xdr:row>
      <xdr:rowOff>76200</xdr:rowOff>
    </xdr:to>
    <xdr:sp>
      <xdr:nvSpPr>
        <xdr:cNvPr id="14" name="CuadroTexto 14"/>
        <xdr:cNvSpPr txBox="1">
          <a:spLocks noChangeArrowheads="1"/>
        </xdr:cNvSpPr>
      </xdr:nvSpPr>
      <xdr:spPr>
        <a:xfrm>
          <a:off x="9801225" y="9525000"/>
          <a:ext cx="2381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 de Lourdes Zepeda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Pineda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6</xdr:col>
      <xdr:colOff>4067175</xdr:colOff>
      <xdr:row>62</xdr:row>
      <xdr:rowOff>0</xdr:rowOff>
    </xdr:from>
    <xdr:to>
      <xdr:col>8</xdr:col>
      <xdr:colOff>923925</xdr:colOff>
      <xdr:row>62</xdr:row>
      <xdr:rowOff>9525</xdr:rowOff>
    </xdr:to>
    <xdr:sp>
      <xdr:nvSpPr>
        <xdr:cNvPr id="15" name="Conector recto 15"/>
        <xdr:cNvSpPr>
          <a:spLocks/>
        </xdr:cNvSpPr>
      </xdr:nvSpPr>
      <xdr:spPr>
        <a:xfrm flipV="1">
          <a:off x="9886950" y="954405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72</xdr:row>
      <xdr:rowOff>57150</xdr:rowOff>
    </xdr:from>
    <xdr:to>
      <xdr:col>2</xdr:col>
      <xdr:colOff>476250</xdr:colOff>
      <xdr:row>73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71800" y="11172825"/>
          <a:ext cx="2000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2438400</xdr:colOff>
      <xdr:row>76</xdr:row>
      <xdr:rowOff>0</xdr:rowOff>
    </xdr:from>
    <xdr:to>
      <xdr:col>2</xdr:col>
      <xdr:colOff>828675</xdr:colOff>
      <xdr:row>78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533650" y="11801475"/>
          <a:ext cx="2790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César Abraham Garnelo Granados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Central de Recursos Financieros</a:t>
          </a:r>
        </a:p>
      </xdr:txBody>
    </xdr:sp>
    <xdr:clientData/>
  </xdr:twoCellAnchor>
  <xdr:twoCellAnchor>
    <xdr:from>
      <xdr:col>1</xdr:col>
      <xdr:colOff>2590800</xdr:colOff>
      <xdr:row>76</xdr:row>
      <xdr:rowOff>0</xdr:rowOff>
    </xdr:from>
    <xdr:to>
      <xdr:col>2</xdr:col>
      <xdr:colOff>685800</xdr:colOff>
      <xdr:row>76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2686050" y="11801475"/>
          <a:ext cx="24955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</xdr:colOff>
      <xdr:row>72</xdr:row>
      <xdr:rowOff>38100</xdr:rowOff>
    </xdr:from>
    <xdr:to>
      <xdr:col>1</xdr:col>
      <xdr:colOff>1933575</xdr:colOff>
      <xdr:row>73</xdr:row>
      <xdr:rowOff>47625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90525" y="111537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66675</xdr:colOff>
      <xdr:row>75</xdr:row>
      <xdr:rowOff>95250</xdr:rowOff>
    </xdr:from>
    <xdr:to>
      <xdr:col>1</xdr:col>
      <xdr:colOff>2400300</xdr:colOff>
      <xdr:row>79</xdr:row>
      <xdr:rowOff>28575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66675" y="11687175"/>
          <a:ext cx="24288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38100</xdr:colOff>
      <xdr:row>76</xdr:row>
      <xdr:rowOff>0</xdr:rowOff>
    </xdr:from>
    <xdr:to>
      <xdr:col>1</xdr:col>
      <xdr:colOff>2362200</xdr:colOff>
      <xdr:row>76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133350" y="1176337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1162050</xdr:colOff>
      <xdr:row>72</xdr:row>
      <xdr:rowOff>66675</xdr:rowOff>
    </xdr:from>
    <xdr:to>
      <xdr:col>4</xdr:col>
      <xdr:colOff>228600</xdr:colOff>
      <xdr:row>73</xdr:row>
      <xdr:rowOff>76200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5657850" y="11182350"/>
          <a:ext cx="2286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2</xdr:col>
      <xdr:colOff>552450</xdr:colOff>
      <xdr:row>76</xdr:row>
      <xdr:rowOff>19050</xdr:rowOff>
    </xdr:from>
    <xdr:to>
      <xdr:col>4</xdr:col>
      <xdr:colOff>361950</xdr:colOff>
      <xdr:row>78</xdr:row>
      <xdr:rowOff>114300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048250" y="11782425"/>
          <a:ext cx="30289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2</xdr:col>
      <xdr:colOff>876300</xdr:colOff>
      <xdr:row>76</xdr:row>
      <xdr:rowOff>9525</xdr:rowOff>
    </xdr:from>
    <xdr:to>
      <xdr:col>4</xdr:col>
      <xdr:colOff>28575</xdr:colOff>
      <xdr:row>76</xdr:row>
      <xdr:rowOff>19050</xdr:rowOff>
    </xdr:to>
    <xdr:sp>
      <xdr:nvSpPr>
        <xdr:cNvPr id="9" name="Conector recto 9"/>
        <xdr:cNvSpPr>
          <a:spLocks/>
        </xdr:cNvSpPr>
      </xdr:nvSpPr>
      <xdr:spPr>
        <a:xfrm>
          <a:off x="5372100" y="11772900"/>
          <a:ext cx="23717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43</xdr:row>
      <xdr:rowOff>9525</xdr:rowOff>
    </xdr:from>
    <xdr:to>
      <xdr:col>2</xdr:col>
      <xdr:colOff>619125</xdr:colOff>
      <xdr:row>43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62375" y="9915525"/>
          <a:ext cx="1724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0</xdr:col>
      <xdr:colOff>3390900</xdr:colOff>
      <xdr:row>46</xdr:row>
      <xdr:rowOff>38100</xdr:rowOff>
    </xdr:from>
    <xdr:to>
      <xdr:col>3</xdr:col>
      <xdr:colOff>114300</xdr:colOff>
      <xdr:row>53</xdr:row>
      <xdr:rowOff>152400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390900" y="10515600"/>
          <a:ext cx="2466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César Abraham Garnelo Granados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Central de Recursos Financieros</a:t>
          </a:r>
        </a:p>
      </xdr:txBody>
    </xdr:sp>
    <xdr:clientData/>
  </xdr:twoCellAnchor>
  <xdr:twoCellAnchor>
    <xdr:from>
      <xdr:col>0</xdr:col>
      <xdr:colOff>3467100</xdr:colOff>
      <xdr:row>46</xdr:row>
      <xdr:rowOff>19050</xdr:rowOff>
    </xdr:from>
    <xdr:to>
      <xdr:col>2</xdr:col>
      <xdr:colOff>819150</xdr:colOff>
      <xdr:row>46</xdr:row>
      <xdr:rowOff>28575</xdr:rowOff>
    </xdr:to>
    <xdr:sp>
      <xdr:nvSpPr>
        <xdr:cNvPr id="3" name="Conector recto 3"/>
        <xdr:cNvSpPr>
          <a:spLocks/>
        </xdr:cNvSpPr>
      </xdr:nvSpPr>
      <xdr:spPr>
        <a:xfrm flipV="1">
          <a:off x="3467100" y="10496550"/>
          <a:ext cx="22193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43</xdr:row>
      <xdr:rowOff>9525</xdr:rowOff>
    </xdr:from>
    <xdr:to>
      <xdr:col>0</xdr:col>
      <xdr:colOff>1990725</xdr:colOff>
      <xdr:row>43</xdr:row>
      <xdr:rowOff>171450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991552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45</xdr:row>
      <xdr:rowOff>133350</xdr:rowOff>
    </xdr:from>
    <xdr:to>
      <xdr:col>0</xdr:col>
      <xdr:colOff>2428875</xdr:colOff>
      <xdr:row>53</xdr:row>
      <xdr:rowOff>142875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0420350"/>
          <a:ext cx="2428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2400300</xdr:colOff>
      <xdr:row>46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76200" y="1047750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43</xdr:row>
      <xdr:rowOff>0</xdr:rowOff>
    </xdr:from>
    <xdr:to>
      <xdr:col>5</xdr:col>
      <xdr:colOff>1000125</xdr:colOff>
      <xdr:row>43</xdr:row>
      <xdr:rowOff>161925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7067550" y="990600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4</xdr:col>
      <xdr:colOff>142875</xdr:colOff>
      <xdr:row>46</xdr:row>
      <xdr:rowOff>19050</xdr:rowOff>
    </xdr:from>
    <xdr:to>
      <xdr:col>6</xdr:col>
      <xdr:colOff>171450</xdr:colOff>
      <xdr:row>53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724650" y="10496550"/>
          <a:ext cx="2381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4</xdr:col>
      <xdr:colOff>266700</xdr:colOff>
      <xdr:row>46</xdr:row>
      <xdr:rowOff>0</xdr:rowOff>
    </xdr:from>
    <xdr:to>
      <xdr:col>5</xdr:col>
      <xdr:colOff>1209675</xdr:colOff>
      <xdr:row>46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6848475" y="1047750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30</xdr:row>
      <xdr:rowOff>9525</xdr:rowOff>
    </xdr:from>
    <xdr:to>
      <xdr:col>3</xdr:col>
      <xdr:colOff>723900</xdr:colOff>
      <xdr:row>31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629025" y="4924425"/>
          <a:ext cx="1752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3076575</xdr:colOff>
      <xdr:row>34</xdr:row>
      <xdr:rowOff>0</xdr:rowOff>
    </xdr:from>
    <xdr:to>
      <xdr:col>4</xdr:col>
      <xdr:colOff>123825</xdr:colOff>
      <xdr:row>36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57550" y="5619750"/>
          <a:ext cx="2495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César Abraham Garnelo Granados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Central de Recursos Financieros</a:t>
          </a:r>
        </a:p>
      </xdr:txBody>
    </xdr:sp>
    <xdr:clientData/>
  </xdr:twoCellAnchor>
  <xdr:twoCellAnchor>
    <xdr:from>
      <xdr:col>1</xdr:col>
      <xdr:colOff>3181350</xdr:colOff>
      <xdr:row>34</xdr:row>
      <xdr:rowOff>0</xdr:rowOff>
    </xdr:from>
    <xdr:to>
      <xdr:col>3</xdr:col>
      <xdr:colOff>952500</xdr:colOff>
      <xdr:row>34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3362325" y="5619750"/>
          <a:ext cx="22479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9525</xdr:rowOff>
    </xdr:from>
    <xdr:to>
      <xdr:col>1</xdr:col>
      <xdr:colOff>1809750</xdr:colOff>
      <xdr:row>31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4924425"/>
          <a:ext cx="1638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1</xdr:col>
      <xdr:colOff>2266950</xdr:colOff>
      <xdr:row>37</xdr:row>
      <xdr:rowOff>28575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5514975"/>
          <a:ext cx="2447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Lic. Paloma Rachel Aguilar Correa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1</xdr:col>
      <xdr:colOff>2171700</xdr:colOff>
      <xdr:row>34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28575" y="56197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30</xdr:row>
      <xdr:rowOff>0</xdr:rowOff>
    </xdr:from>
    <xdr:to>
      <xdr:col>6</xdr:col>
      <xdr:colOff>695325</xdr:colOff>
      <xdr:row>31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762750" y="4914900"/>
          <a:ext cx="1638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4</xdr:col>
      <xdr:colOff>790575</xdr:colOff>
      <xdr:row>33</xdr:row>
      <xdr:rowOff>171450</xdr:rowOff>
    </xdr:from>
    <xdr:to>
      <xdr:col>7</xdr:col>
      <xdr:colOff>152400</xdr:colOff>
      <xdr:row>36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419850" y="5600700"/>
          <a:ext cx="2381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4</xdr:col>
      <xdr:colOff>876300</xdr:colOff>
      <xdr:row>34</xdr:row>
      <xdr:rowOff>0</xdr:rowOff>
    </xdr:from>
    <xdr:to>
      <xdr:col>6</xdr:col>
      <xdr:colOff>866775</xdr:colOff>
      <xdr:row>34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6505575" y="561975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43</xdr:row>
      <xdr:rowOff>9525</xdr:rowOff>
    </xdr:from>
    <xdr:to>
      <xdr:col>3</xdr:col>
      <xdr:colOff>123825</xdr:colOff>
      <xdr:row>44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57550" y="6705600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1</xdr:col>
      <xdr:colOff>2705100</xdr:colOff>
      <xdr:row>46</xdr:row>
      <xdr:rowOff>133350</xdr:rowOff>
    </xdr:from>
    <xdr:to>
      <xdr:col>3</xdr:col>
      <xdr:colOff>657225</xdr:colOff>
      <xdr:row>49</xdr:row>
      <xdr:rowOff>152400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86075" y="7439025"/>
          <a:ext cx="2543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César Abraham Garnelo Granados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Central de Recursos Financieros</a:t>
          </a:r>
        </a:p>
      </xdr:txBody>
    </xdr:sp>
    <xdr:clientData/>
  </xdr:twoCellAnchor>
  <xdr:twoCellAnchor>
    <xdr:from>
      <xdr:col>1</xdr:col>
      <xdr:colOff>2809875</xdr:colOff>
      <xdr:row>47</xdr:row>
      <xdr:rowOff>0</xdr:rowOff>
    </xdr:from>
    <xdr:to>
      <xdr:col>3</xdr:col>
      <xdr:colOff>352425</xdr:colOff>
      <xdr:row>47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2990850" y="7496175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43</xdr:row>
      <xdr:rowOff>9525</xdr:rowOff>
    </xdr:from>
    <xdr:to>
      <xdr:col>1</xdr:col>
      <xdr:colOff>1809750</xdr:colOff>
      <xdr:row>44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6705600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46</xdr:row>
      <xdr:rowOff>57150</xdr:rowOff>
    </xdr:from>
    <xdr:to>
      <xdr:col>1</xdr:col>
      <xdr:colOff>2295525</xdr:colOff>
      <xdr:row>49</xdr:row>
      <xdr:rowOff>190500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7362825"/>
          <a:ext cx="2476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95250</xdr:colOff>
      <xdr:row>46</xdr:row>
      <xdr:rowOff>180975</xdr:rowOff>
    </xdr:from>
    <xdr:to>
      <xdr:col>1</xdr:col>
      <xdr:colOff>2238375</xdr:colOff>
      <xdr:row>47</xdr:row>
      <xdr:rowOff>0</xdr:rowOff>
    </xdr:to>
    <xdr:sp>
      <xdr:nvSpPr>
        <xdr:cNvPr id="6" name="Conector recto 6"/>
        <xdr:cNvSpPr>
          <a:spLocks/>
        </xdr:cNvSpPr>
      </xdr:nvSpPr>
      <xdr:spPr>
        <a:xfrm flipV="1">
          <a:off x="95250" y="74866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0</xdr:rowOff>
    </xdr:from>
    <xdr:to>
      <xdr:col>5</xdr:col>
      <xdr:colOff>762000</xdr:colOff>
      <xdr:row>44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086475" y="669607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3</xdr:col>
      <xdr:colOff>971550</xdr:colOff>
      <xdr:row>46</xdr:row>
      <xdr:rowOff>171450</xdr:rowOff>
    </xdr:from>
    <xdr:to>
      <xdr:col>6</xdr:col>
      <xdr:colOff>152400</xdr:colOff>
      <xdr:row>49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743575" y="7477125"/>
          <a:ext cx="2381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de Recursos Financieros "3"</a:t>
          </a:r>
        </a:p>
      </xdr:txBody>
    </xdr:sp>
    <xdr:clientData/>
  </xdr:twoCellAnchor>
  <xdr:twoCellAnchor>
    <xdr:from>
      <xdr:col>3</xdr:col>
      <xdr:colOff>1057275</xdr:colOff>
      <xdr:row>47</xdr:row>
      <xdr:rowOff>0</xdr:rowOff>
    </xdr:from>
    <xdr:to>
      <xdr:col>5</xdr:col>
      <xdr:colOff>933450</xdr:colOff>
      <xdr:row>47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5829300" y="7496175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68</xdr:row>
      <xdr:rowOff>152400</xdr:rowOff>
    </xdr:from>
    <xdr:to>
      <xdr:col>0</xdr:col>
      <xdr:colOff>5210175</xdr:colOff>
      <xdr:row>69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571875" y="127444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Revisa</a:t>
          </a:r>
        </a:p>
      </xdr:txBody>
    </xdr:sp>
    <xdr:clientData/>
  </xdr:twoCellAnchor>
  <xdr:twoCellAnchor>
    <xdr:from>
      <xdr:col>0</xdr:col>
      <xdr:colOff>3333750</xdr:colOff>
      <xdr:row>71</xdr:row>
      <xdr:rowOff>133350</xdr:rowOff>
    </xdr:from>
    <xdr:to>
      <xdr:col>0</xdr:col>
      <xdr:colOff>5467350</xdr:colOff>
      <xdr:row>71</xdr:row>
      <xdr:rowOff>142875</xdr:rowOff>
    </xdr:to>
    <xdr:sp>
      <xdr:nvSpPr>
        <xdr:cNvPr id="2" name="Conector recto 2"/>
        <xdr:cNvSpPr>
          <a:spLocks/>
        </xdr:cNvSpPr>
      </xdr:nvSpPr>
      <xdr:spPr>
        <a:xfrm flipV="1">
          <a:off x="3333750" y="13296900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68</xdr:row>
      <xdr:rowOff>152400</xdr:rowOff>
    </xdr:from>
    <xdr:to>
      <xdr:col>0</xdr:col>
      <xdr:colOff>1943100</xdr:colOff>
      <xdr:row>69</xdr:row>
      <xdr:rowOff>123825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304800" y="12744450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71</xdr:row>
      <xdr:rowOff>28575</xdr:rowOff>
    </xdr:from>
    <xdr:to>
      <xdr:col>0</xdr:col>
      <xdr:colOff>2457450</xdr:colOff>
      <xdr:row>74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0" y="13192125"/>
          <a:ext cx="2457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95250</xdr:colOff>
      <xdr:row>71</xdr:row>
      <xdr:rowOff>152400</xdr:rowOff>
    </xdr:from>
    <xdr:to>
      <xdr:col>0</xdr:col>
      <xdr:colOff>2419350</xdr:colOff>
      <xdr:row>71</xdr:row>
      <xdr:rowOff>161925</xdr:rowOff>
    </xdr:to>
    <xdr:sp>
      <xdr:nvSpPr>
        <xdr:cNvPr id="5" name="Conector recto 5"/>
        <xdr:cNvSpPr>
          <a:spLocks/>
        </xdr:cNvSpPr>
      </xdr:nvSpPr>
      <xdr:spPr>
        <a:xfrm flipV="1">
          <a:off x="95250" y="1331595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68</xdr:row>
      <xdr:rowOff>142875</xdr:rowOff>
    </xdr:from>
    <xdr:to>
      <xdr:col>2</xdr:col>
      <xdr:colOff>990600</xdr:colOff>
      <xdr:row>69</xdr:row>
      <xdr:rowOff>114300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6734175" y="1273492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</a:t>
          </a:r>
        </a:p>
      </xdr:txBody>
    </xdr:sp>
    <xdr:clientData/>
  </xdr:twoCellAnchor>
  <xdr:twoCellAnchor>
    <xdr:from>
      <xdr:col>1</xdr:col>
      <xdr:colOff>304800</xdr:colOff>
      <xdr:row>71</xdr:row>
      <xdr:rowOff>114300</xdr:rowOff>
    </xdr:from>
    <xdr:to>
      <xdr:col>3</xdr:col>
      <xdr:colOff>161925</xdr:colOff>
      <xdr:row>73</xdr:row>
      <xdr:rowOff>133350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429375" y="13277850"/>
          <a:ext cx="2381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de Recursos Financieros "3"</a:t>
          </a:r>
        </a:p>
      </xdr:txBody>
    </xdr:sp>
    <xdr:clientData/>
  </xdr:twoCellAnchor>
  <xdr:twoCellAnchor>
    <xdr:from>
      <xdr:col>1</xdr:col>
      <xdr:colOff>400050</xdr:colOff>
      <xdr:row>71</xdr:row>
      <xdr:rowOff>142875</xdr:rowOff>
    </xdr:from>
    <xdr:to>
      <xdr:col>2</xdr:col>
      <xdr:colOff>1209675</xdr:colOff>
      <xdr:row>71</xdr:row>
      <xdr:rowOff>152400</xdr:rowOff>
    </xdr:to>
    <xdr:sp>
      <xdr:nvSpPr>
        <xdr:cNvPr id="8" name="Conector recto 8"/>
        <xdr:cNvSpPr>
          <a:spLocks/>
        </xdr:cNvSpPr>
      </xdr:nvSpPr>
      <xdr:spPr>
        <a:xfrm flipV="1">
          <a:off x="6524625" y="13306425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3190875</xdr:colOff>
      <xdr:row>71</xdr:row>
      <xdr:rowOff>104775</xdr:rowOff>
    </xdr:from>
    <xdr:to>
      <xdr:col>0</xdr:col>
      <xdr:colOff>5619750</xdr:colOff>
      <xdr:row>73</xdr:row>
      <xdr:rowOff>123825</xdr:rowOff>
    </xdr:to>
    <xdr:sp>
      <xdr:nvSpPr>
        <xdr:cNvPr id="9" name="CuadroTexto 9"/>
        <xdr:cNvSpPr txBox="1">
          <a:spLocks noChangeArrowheads="1"/>
        </xdr:cNvSpPr>
      </xdr:nvSpPr>
      <xdr:spPr>
        <a:xfrm>
          <a:off x="3190875" y="13268325"/>
          <a:ext cx="2438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César Abraham Garnelo Granados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Administrador Central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2017%207%20DIC\ESTADOS%20FINANCIEROS\2023\diciembre%202023\EF%20-%2012%20Diciembre%202023%20-%20BG%20y%20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2017%207%20DIC\ESTADOS%20FINANCIEROS\2023\Septiembre%20con%20Anticipos%202023\EF%20-%2009%20Septiembre%202023%20-%20BG%20y%20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 Cierre"/>
      <sheetName val="Balance General"/>
      <sheetName val="Estado de Resultados"/>
      <sheetName val="Redondeo"/>
      <sheetName val="Datos Manuales"/>
      <sheetName val="DATOS"/>
      <sheetName val="Gtos de Op"/>
      <sheetName val="Bancos"/>
      <sheetName val="BALANZA"/>
      <sheetName val="FMICA y FACLA"/>
      <sheetName val="SUBASTASAT"/>
      <sheetName val="Activo Fijo Cuadros"/>
      <sheetName val="ACTIVO FIJO AUX"/>
      <sheetName val="ACTIVO FIJO SAT"/>
      <sheetName val="INVERSION"/>
      <sheetName val="INGRESO"/>
      <sheetName val="GASTO"/>
      <sheetName val="INMUEBLES"/>
      <sheetName val="DEUDORES"/>
      <sheetName val="ALMACENES"/>
      <sheetName val="Patrimonio"/>
      <sheetName val="BG"/>
      <sheetName val="ER"/>
      <sheetName val="BG (2)"/>
      <sheetName val="BG Cierre FINAL"/>
      <sheetName val="BG Cierre Bza"/>
      <sheetName val="Estado de Situación Financiera"/>
      <sheetName val="Estado de Actividades ok"/>
      <sheetName val="Estado del activo 0k"/>
      <sheetName val="Estado Analitico deuda ok"/>
      <sheetName val="Edo de Var FINAL PACO cambio"/>
      <sheetName val="  Edo de Var final enviado ok"/>
      <sheetName val="Edo de Var FINAL EXPLICADO"/>
      <sheetName val="Edo de Var FINAL EXPLICADOmov"/>
      <sheetName val="Edo de Variaciones NO"/>
      <sheetName val="Edo de Variaciones patri NO"/>
      <sheetName val="Edo de Variaciones NO OK"/>
      <sheetName val="flujo de efectivo"/>
      <sheetName val="flujo de efectivo final ok"/>
      <sheetName val="Edo de cambios"/>
      <sheetName val="Edo. Sit. Finan. 2018-2019"/>
      <sheetName val="Edo. Sit. Finan. 2021-2020"/>
      <sheetName val="Edo. Sit. Finan. 2023-2022"/>
      <sheetName val=" Estado de cambios final Dic ok"/>
      <sheetName val="BG 2 Columnas"/>
      <sheetName val="ER 2 Columnas"/>
      <sheetName val="Edo de Variaciones patrimon pru"/>
      <sheetName val="Edo de Variaciones patri nules"/>
    </sheetNames>
    <sheetDataSet>
      <sheetData sheetId="1">
        <row r="11">
          <cell r="I11">
            <v>1</v>
          </cell>
          <cell r="R11">
            <v>116837485</v>
          </cell>
        </row>
        <row r="12">
          <cell r="I12">
            <v>358618134</v>
          </cell>
          <cell r="R12">
            <v>241764511</v>
          </cell>
        </row>
        <row r="14">
          <cell r="R14">
            <v>16138</v>
          </cell>
        </row>
        <row r="15">
          <cell r="I15">
            <v>804288</v>
          </cell>
          <cell r="R15">
            <v>1</v>
          </cell>
        </row>
        <row r="17">
          <cell r="I17">
            <v>29293440</v>
          </cell>
        </row>
        <row r="25">
          <cell r="I25">
            <v>8753471936</v>
          </cell>
        </row>
        <row r="26">
          <cell r="I26">
            <v>145773012</v>
          </cell>
          <cell r="R26">
            <v>10342657</v>
          </cell>
        </row>
        <row r="27">
          <cell r="I27">
            <v>1045884644</v>
          </cell>
        </row>
        <row r="28">
          <cell r="I28">
            <v>0</v>
          </cell>
        </row>
        <row r="29">
          <cell r="I29">
            <v>320775819</v>
          </cell>
        </row>
        <row r="30">
          <cell r="I30">
            <v>108753808</v>
          </cell>
        </row>
        <row r="31">
          <cell r="I31">
            <v>995860</v>
          </cell>
        </row>
        <row r="32">
          <cell r="I32">
            <v>144306</v>
          </cell>
          <cell r="R32">
            <v>14387443</v>
          </cell>
        </row>
        <row r="33">
          <cell r="I33">
            <v>2258550</v>
          </cell>
          <cell r="R33">
            <v>142965</v>
          </cell>
        </row>
        <row r="34">
          <cell r="I34">
            <v>2221950377</v>
          </cell>
        </row>
        <row r="35">
          <cell r="R35">
            <v>-14572114</v>
          </cell>
        </row>
        <row r="36">
          <cell r="R36">
            <v>-644506200</v>
          </cell>
        </row>
        <row r="37">
          <cell r="R37">
            <v>-726223</v>
          </cell>
        </row>
      </sheetData>
      <sheetData sheetId="2">
        <row r="10">
          <cell r="J10">
            <v>10638957424</v>
          </cell>
        </row>
        <row r="11">
          <cell r="J11">
            <v>54197413</v>
          </cell>
        </row>
        <row r="12">
          <cell r="J12">
            <v>1681112270</v>
          </cell>
        </row>
        <row r="32">
          <cell r="J32">
            <v>14572114</v>
          </cell>
        </row>
        <row r="36">
          <cell r="J36">
            <v>12180931910</v>
          </cell>
        </row>
        <row r="43">
          <cell r="J43">
            <v>358618134</v>
          </cell>
        </row>
        <row r="45">
          <cell r="J45">
            <v>14387443</v>
          </cell>
        </row>
      </sheetData>
      <sheetData sheetId="8">
        <row r="25">
          <cell r="E25">
            <v>121419496.21000004</v>
          </cell>
          <cell r="G25">
            <v>358618133.82</v>
          </cell>
          <cell r="H25">
            <v>121419496.21</v>
          </cell>
          <cell r="I25">
            <v>358618133.82000005</v>
          </cell>
        </row>
        <row r="26">
          <cell r="G26">
            <v>0</v>
          </cell>
          <cell r="H26">
            <v>0</v>
          </cell>
        </row>
        <row r="38">
          <cell r="E38">
            <v>1020298.370000015</v>
          </cell>
          <cell r="G38">
            <v>40663505.739999995</v>
          </cell>
          <cell r="H38">
            <v>40879515.43000001</v>
          </cell>
        </row>
        <row r="46">
          <cell r="E46">
            <v>29119135.870000005</v>
          </cell>
          <cell r="G46">
            <v>52704307.239999995</v>
          </cell>
          <cell r="H46">
            <v>52530003.06</v>
          </cell>
        </row>
        <row r="65">
          <cell r="G65">
            <v>20266886.35</v>
          </cell>
          <cell r="H65">
            <v>8095052.1899999995</v>
          </cell>
        </row>
        <row r="67">
          <cell r="G67">
            <v>0</v>
          </cell>
          <cell r="H67">
            <v>21608222.44</v>
          </cell>
        </row>
        <row r="69">
          <cell r="G69">
            <v>7607306.04</v>
          </cell>
          <cell r="H69">
            <v>355483.11</v>
          </cell>
        </row>
        <row r="71">
          <cell r="H71">
            <v>0</v>
          </cell>
        </row>
        <row r="73">
          <cell r="H73">
            <v>0</v>
          </cell>
        </row>
        <row r="80">
          <cell r="G80">
            <v>0</v>
          </cell>
          <cell r="H80">
            <v>0</v>
          </cell>
        </row>
        <row r="81">
          <cell r="G81">
            <v>0</v>
          </cell>
          <cell r="H81">
            <v>0</v>
          </cell>
        </row>
        <row r="91">
          <cell r="G91">
            <v>473721620.29</v>
          </cell>
          <cell r="H91">
            <v>1107135892.89</v>
          </cell>
        </row>
        <row r="94">
          <cell r="G94">
            <v>709072.04</v>
          </cell>
          <cell r="H94">
            <v>0</v>
          </cell>
        </row>
      </sheetData>
      <sheetData sheetId="16">
        <row r="3">
          <cell r="A3" t="str">
            <v>Etiquetas de fila</v>
          </cell>
        </row>
      </sheetData>
      <sheetData sheetId="18">
        <row r="20">
          <cell r="H20">
            <v>580522.7000000004</v>
          </cell>
        </row>
      </sheetData>
      <sheetData sheetId="26">
        <row r="22">
          <cell r="D22">
            <v>9388435687</v>
          </cell>
        </row>
        <row r="23">
          <cell r="D23">
            <v>1624512014</v>
          </cell>
        </row>
        <row r="24">
          <cell r="D24">
            <v>2221950377</v>
          </cell>
        </row>
      </sheetData>
      <sheetData sheetId="41">
        <row r="15">
          <cell r="G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"/>
      <sheetName val="Estado de Resultados"/>
      <sheetName val="Redondeo"/>
      <sheetName val="Datos Manuales"/>
      <sheetName val="DATOS"/>
      <sheetName val="Gtos de Op"/>
      <sheetName val="Bancos"/>
      <sheetName val="BALANZA"/>
      <sheetName val="FMICA y FACLA"/>
      <sheetName val="SUBASTASAT"/>
      <sheetName val="Activo Fijo Cuadros"/>
      <sheetName val="ACTIVO FIJO AUX"/>
      <sheetName val="ACTIVO FIJO SAT"/>
      <sheetName val="INVERSION"/>
      <sheetName val="INGRESO"/>
      <sheetName val="GASTO"/>
      <sheetName val="INMUEBLES"/>
      <sheetName val="DEUDORES"/>
      <sheetName val="ALMACENES"/>
      <sheetName val="Patrimonio"/>
      <sheetName val="BG"/>
      <sheetName val="ER"/>
      <sheetName val="BG Cierre"/>
      <sheetName val="BG Cierre Bza"/>
      <sheetName val="Estado de Situación Financiera "/>
      <sheetName val="Estado de Actividades"/>
      <sheetName val="Estado del activo"/>
      <sheetName val="Estado del activo a sept 23 ok"/>
      <sheetName val="Estado Analitico deuda"/>
      <sheetName val="Edo de Variaciones patri nuevo"/>
      <sheetName val="Edo de Variacio final a sept ok"/>
      <sheetName val="Edo de Variaciones patri sin 21"/>
      <sheetName val="flujo de efectivo"/>
      <sheetName val="flujo de efectivo final"/>
      <sheetName val="flujo de efectivo 2023 OK"/>
      <sheetName val="Edo. Sit. Finan. 2022-2021"/>
      <sheetName val="Edo. Sit. Finan. 2023-2022"/>
      <sheetName val="Estado de Cambios a sept 23 ok"/>
      <sheetName val="Edo de cambios"/>
      <sheetName val="Edo. Sit. Finan. 2018-2019"/>
      <sheetName val="Edo. Sit. Finan. 2021-2020"/>
      <sheetName val=" Estado de cambios final 21"/>
      <sheetName val="BG 2 Columnas"/>
      <sheetName val="ER 2 Columnas"/>
      <sheetName val="Edo de Variaciones patrimon pru"/>
      <sheetName val="Edo de Variaciones patri nules"/>
    </sheetNames>
    <sheetDataSet>
      <sheetData sheetId="1">
        <row r="12">
          <cell r="J12">
            <v>1192441009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="120" zoomScaleNormal="120" zoomScalePageLayoutView="0" workbookViewId="0" topLeftCell="A58">
      <selection activeCell="A33" sqref="A33"/>
    </sheetView>
  </sheetViews>
  <sheetFormatPr defaultColWidth="11.421875" defaultRowHeight="15"/>
  <cols>
    <col min="1" max="1" width="1.57421875" style="31" customWidth="1"/>
    <col min="2" max="2" width="66.28125" style="31" customWidth="1"/>
    <col min="3" max="3" width="18.421875" style="90" customWidth="1"/>
    <col min="4" max="4" width="15.8515625" style="89" customWidth="1"/>
    <col min="5" max="5" width="11.421875" style="31" customWidth="1"/>
    <col min="6" max="6" width="16.8515625" style="31" bestFit="1" customWidth="1"/>
    <col min="7" max="7" width="15.140625" style="31" bestFit="1" customWidth="1"/>
    <col min="8" max="16384" width="11.421875" style="31" customWidth="1"/>
  </cols>
  <sheetData>
    <row r="1" spans="1:4" ht="15">
      <c r="A1" s="246" t="s">
        <v>0</v>
      </c>
      <c r="B1" s="247"/>
      <c r="C1" s="247"/>
      <c r="D1" s="248"/>
    </row>
    <row r="2" spans="1:4" ht="15">
      <c r="A2" s="249" t="s">
        <v>190</v>
      </c>
      <c r="B2" s="250"/>
      <c r="C2" s="250"/>
      <c r="D2" s="251"/>
    </row>
    <row r="3" spans="1:4" ht="15">
      <c r="A3" s="249" t="s">
        <v>191</v>
      </c>
      <c r="B3" s="250"/>
      <c r="C3" s="250"/>
      <c r="D3" s="251"/>
    </row>
    <row r="4" spans="1:4" ht="15">
      <c r="A4" s="252" t="s">
        <v>3</v>
      </c>
      <c r="B4" s="253"/>
      <c r="C4" s="253"/>
      <c r="D4" s="254"/>
    </row>
    <row r="5" spans="1:4" ht="6" customHeight="1">
      <c r="A5" s="183"/>
      <c r="B5" s="184"/>
      <c r="C5" s="185"/>
      <c r="D5" s="186"/>
    </row>
    <row r="6" spans="1:4" ht="15">
      <c r="A6" s="143"/>
      <c r="B6" s="135"/>
      <c r="C6" s="187">
        <v>45261</v>
      </c>
      <c r="D6" s="188">
        <v>44926</v>
      </c>
    </row>
    <row r="7" spans="1:4" ht="7.5" customHeight="1">
      <c r="A7" s="131"/>
      <c r="B7" s="30"/>
      <c r="C7" s="189"/>
      <c r="D7" s="190"/>
    </row>
    <row r="8" spans="1:4" ht="15">
      <c r="A8" s="143" t="s">
        <v>192</v>
      </c>
      <c r="B8" s="135"/>
      <c r="C8" s="191"/>
      <c r="D8" s="192"/>
    </row>
    <row r="9" spans="1:4" ht="15">
      <c r="A9" s="143" t="s">
        <v>193</v>
      </c>
      <c r="B9" s="30"/>
      <c r="C9" s="189">
        <f>SUM(C10:C17)</f>
        <v>0</v>
      </c>
      <c r="D9" s="193">
        <f>SUM(D10:D17)</f>
        <v>0</v>
      </c>
    </row>
    <row r="10" spans="1:4" ht="15">
      <c r="A10" s="131"/>
      <c r="B10" s="30" t="s">
        <v>194</v>
      </c>
      <c r="C10" s="189"/>
      <c r="D10" s="193"/>
    </row>
    <row r="11" spans="1:4" ht="15">
      <c r="A11" s="131"/>
      <c r="B11" s="30" t="s">
        <v>195</v>
      </c>
      <c r="C11" s="189"/>
      <c r="D11" s="193"/>
    </row>
    <row r="12" spans="1:4" ht="15">
      <c r="A12" s="131"/>
      <c r="B12" s="30" t="s">
        <v>196</v>
      </c>
      <c r="C12" s="189"/>
      <c r="D12" s="193"/>
    </row>
    <row r="13" spans="1:4" ht="15">
      <c r="A13" s="131"/>
      <c r="B13" s="30" t="s">
        <v>197</v>
      </c>
      <c r="C13" s="189"/>
      <c r="D13" s="193"/>
    </row>
    <row r="14" spans="1:4" ht="15">
      <c r="A14" s="131"/>
      <c r="B14" s="30" t="s">
        <v>198</v>
      </c>
      <c r="C14" s="189"/>
      <c r="D14" s="193"/>
    </row>
    <row r="15" spans="1:4" ht="15">
      <c r="A15" s="131"/>
      <c r="B15" s="30" t="s">
        <v>199</v>
      </c>
      <c r="C15" s="189"/>
      <c r="D15" s="193"/>
    </row>
    <row r="16" spans="1:4" ht="15">
      <c r="A16" s="131"/>
      <c r="B16" s="30" t="s">
        <v>200</v>
      </c>
      <c r="C16" s="189"/>
      <c r="D16" s="193"/>
    </row>
    <row r="17" spans="1:4" ht="15" customHeight="1">
      <c r="A17" s="131"/>
      <c r="B17" s="194"/>
      <c r="C17" s="195"/>
      <c r="D17" s="196"/>
    </row>
    <row r="18" spans="1:4" ht="6.75" customHeight="1">
      <c r="A18" s="131"/>
      <c r="B18" s="30"/>
      <c r="C18" s="189"/>
      <c r="D18" s="193"/>
    </row>
    <row r="19" spans="1:4" ht="36.75" customHeight="1">
      <c r="A19" s="255" t="s">
        <v>201</v>
      </c>
      <c r="B19" s="256"/>
      <c r="C19" s="191">
        <f>C21</f>
        <v>12539550044</v>
      </c>
      <c r="D19" s="192">
        <f>SUM(D20:D21)</f>
        <v>12327621429</v>
      </c>
    </row>
    <row r="20" spans="1:6" ht="24.75">
      <c r="A20" s="131"/>
      <c r="B20" s="197" t="s">
        <v>202</v>
      </c>
      <c r="C20" s="198"/>
      <c r="D20" s="193"/>
      <c r="F20" s="199"/>
    </row>
    <row r="21" spans="1:4" ht="15">
      <c r="A21" s="131"/>
      <c r="B21" s="30" t="s">
        <v>203</v>
      </c>
      <c r="C21" s="198">
        <f>'[1]Estado de Resultados'!J36+'[1]Estado de Resultados'!J43</f>
        <v>12539550044</v>
      </c>
      <c r="D21" s="193">
        <v>12327621429</v>
      </c>
    </row>
    <row r="22" spans="1:4" ht="6.75" customHeight="1">
      <c r="A22" s="131"/>
      <c r="B22" s="30"/>
      <c r="C22" s="198"/>
      <c r="D22" s="193"/>
    </row>
    <row r="23" spans="1:6" ht="15">
      <c r="A23" s="143" t="s">
        <v>255</v>
      </c>
      <c r="B23" s="30"/>
      <c r="C23" s="200">
        <f>SUM(C24:C28)</f>
        <v>14572114</v>
      </c>
      <c r="D23" s="192">
        <v>10601860</v>
      </c>
      <c r="F23" s="90"/>
    </row>
    <row r="24" spans="1:4" ht="15">
      <c r="A24" s="131"/>
      <c r="B24" s="30" t="s">
        <v>204</v>
      </c>
      <c r="C24" s="198"/>
      <c r="D24" s="193"/>
    </row>
    <row r="25" spans="1:4" ht="15">
      <c r="A25" s="131"/>
      <c r="B25" s="30" t="s">
        <v>205</v>
      </c>
      <c r="C25" s="198"/>
      <c r="D25" s="193"/>
    </row>
    <row r="26" spans="1:4" ht="15">
      <c r="A26" s="131"/>
      <c r="B26" s="30" t="s">
        <v>206</v>
      </c>
      <c r="C26" s="198"/>
      <c r="D26" s="193"/>
    </row>
    <row r="27" spans="1:4" ht="15">
      <c r="A27" s="131"/>
      <c r="B27" s="30" t="s">
        <v>207</v>
      </c>
      <c r="C27" s="198"/>
      <c r="D27" s="193"/>
    </row>
    <row r="28" spans="1:4" ht="15">
      <c r="A28" s="131"/>
      <c r="B28" s="30" t="s">
        <v>208</v>
      </c>
      <c r="C28" s="198">
        <f>'[1]Estado de Resultados'!J32</f>
        <v>14572114</v>
      </c>
      <c r="D28" s="193">
        <v>10601860</v>
      </c>
    </row>
    <row r="29" spans="1:4" ht="6.75" customHeight="1">
      <c r="A29" s="131"/>
      <c r="B29" s="30"/>
      <c r="C29" s="198"/>
      <c r="D29" s="193"/>
    </row>
    <row r="30" spans="1:6" ht="15">
      <c r="A30" s="134" t="s">
        <v>209</v>
      </c>
      <c r="B30" s="146"/>
      <c r="C30" s="200">
        <f>C9+C19+C23</f>
        <v>12554122158</v>
      </c>
      <c r="D30" s="192">
        <f>D9+D19+D23</f>
        <v>12338223289</v>
      </c>
      <c r="F30" s="90"/>
    </row>
    <row r="31" spans="1:4" ht="15">
      <c r="A31" s="131"/>
      <c r="B31" s="30"/>
      <c r="C31" s="198"/>
      <c r="D31" s="193"/>
    </row>
    <row r="32" spans="1:4" ht="15">
      <c r="A32" s="143" t="s">
        <v>256</v>
      </c>
      <c r="B32" s="135"/>
      <c r="C32" s="200"/>
      <c r="D32" s="192"/>
    </row>
    <row r="33" spans="1:7" ht="15">
      <c r="A33" s="143" t="s">
        <v>210</v>
      </c>
      <c r="B33" s="30"/>
      <c r="C33" s="200">
        <f>SUM(C34:C36)</f>
        <v>12374267107</v>
      </c>
      <c r="D33" s="192">
        <f>SUM(D34:D36)</f>
        <v>12092904465</v>
      </c>
      <c r="F33" s="90"/>
      <c r="G33" s="90"/>
    </row>
    <row r="34" spans="1:4" ht="15">
      <c r="A34" s="131"/>
      <c r="B34" s="30" t="s">
        <v>211</v>
      </c>
      <c r="C34" s="198">
        <f>'[1]Estado de Resultados'!J10</f>
        <v>10638957424</v>
      </c>
      <c r="D34" s="193">
        <v>10053348090</v>
      </c>
    </row>
    <row r="35" spans="1:4" ht="15">
      <c r="A35" s="131"/>
      <c r="B35" s="30" t="s">
        <v>212</v>
      </c>
      <c r="C35" s="198">
        <f>'[1]Estado de Resultados'!J11</f>
        <v>54197413</v>
      </c>
      <c r="D35" s="193">
        <v>134877730</v>
      </c>
    </row>
    <row r="36" spans="1:4" ht="15">
      <c r="A36" s="131"/>
      <c r="B36" s="30" t="s">
        <v>213</v>
      </c>
      <c r="C36" s="198">
        <f>'[1]Estado de Resultados'!J12</f>
        <v>1681112270</v>
      </c>
      <c r="D36" s="193">
        <v>1904678645</v>
      </c>
    </row>
    <row r="37" spans="1:4" ht="6.75" customHeight="1">
      <c r="A37" s="131"/>
      <c r="B37" s="30"/>
      <c r="C37" s="198"/>
      <c r="D37" s="193"/>
    </row>
    <row r="38" spans="1:4" ht="15">
      <c r="A38" s="143" t="s">
        <v>214</v>
      </c>
      <c r="B38" s="30"/>
      <c r="C38" s="200">
        <f>SUM(C39:C47)</f>
        <v>161273267.6</v>
      </c>
      <c r="D38" s="192">
        <f>D42</f>
        <v>226699057</v>
      </c>
    </row>
    <row r="39" spans="1:4" ht="15">
      <c r="A39" s="131"/>
      <c r="B39" s="30" t="s">
        <v>215</v>
      </c>
      <c r="C39" s="198">
        <v>0</v>
      </c>
      <c r="D39" s="193">
        <v>0</v>
      </c>
    </row>
    <row r="40" spans="1:4" ht="15">
      <c r="A40" s="131"/>
      <c r="B40" s="30" t="s">
        <v>216</v>
      </c>
      <c r="C40" s="198">
        <v>0</v>
      </c>
      <c r="D40" s="193">
        <v>0</v>
      </c>
    </row>
    <row r="41" spans="1:4" ht="15">
      <c r="A41" s="131"/>
      <c r="B41" s="30" t="s">
        <v>217</v>
      </c>
      <c r="C41" s="198">
        <v>0</v>
      </c>
      <c r="D41" s="193">
        <v>0</v>
      </c>
    </row>
    <row r="42" spans="1:6" ht="15">
      <c r="A42" s="131"/>
      <c r="B42" s="30" t="s">
        <v>218</v>
      </c>
      <c r="C42" s="198">
        <f>GETPIVOTDATA("Suma de GASTOS",'[1]GASTO'!$A$3,"OBGTO",44101,"CAP","4000")+GETPIVOTDATA("Suma de GASTOS",'[1]GASTO'!$A$3,"OBGTO",44106,"CAP","4000")</f>
        <v>161273267.6</v>
      </c>
      <c r="D42" s="193">
        <v>226699057</v>
      </c>
      <c r="F42" s="201"/>
    </row>
    <row r="43" spans="1:4" ht="15">
      <c r="A43" s="131"/>
      <c r="B43" s="30" t="s">
        <v>219</v>
      </c>
      <c r="C43" s="198">
        <v>0</v>
      </c>
      <c r="D43" s="193">
        <v>0</v>
      </c>
    </row>
    <row r="44" spans="1:4" ht="15">
      <c r="A44" s="131"/>
      <c r="B44" s="30" t="s">
        <v>220</v>
      </c>
      <c r="C44" s="198">
        <v>0</v>
      </c>
      <c r="D44" s="193">
        <v>0</v>
      </c>
    </row>
    <row r="45" spans="1:4" ht="15">
      <c r="A45" s="131"/>
      <c r="B45" s="30" t="s">
        <v>221</v>
      </c>
      <c r="C45" s="198">
        <v>0</v>
      </c>
      <c r="D45" s="193">
        <v>0</v>
      </c>
    </row>
    <row r="46" spans="1:4" ht="15">
      <c r="A46" s="131"/>
      <c r="B46" s="30" t="s">
        <v>222</v>
      </c>
      <c r="C46" s="198">
        <v>0</v>
      </c>
      <c r="D46" s="193">
        <v>0</v>
      </c>
    </row>
    <row r="47" spans="1:4" ht="15">
      <c r="A47" s="131"/>
      <c r="B47" s="30" t="s">
        <v>223</v>
      </c>
      <c r="C47" s="198">
        <v>0</v>
      </c>
      <c r="D47" s="193">
        <v>0</v>
      </c>
    </row>
    <row r="48" spans="1:4" ht="6.75" customHeight="1">
      <c r="A48" s="131"/>
      <c r="B48" s="30"/>
      <c r="C48" s="198"/>
      <c r="D48" s="193"/>
    </row>
    <row r="49" spans="1:4" ht="15">
      <c r="A49" s="143" t="s">
        <v>224</v>
      </c>
      <c r="B49" s="30"/>
      <c r="C49" s="200">
        <f>SUM(C50:C52)</f>
        <v>4194340.48</v>
      </c>
      <c r="D49" s="192">
        <f>SUM(D50:D52)</f>
        <v>3210173</v>
      </c>
    </row>
    <row r="50" spans="1:4" ht="15">
      <c r="A50" s="131"/>
      <c r="B50" s="30" t="s">
        <v>225</v>
      </c>
      <c r="C50" s="198">
        <v>0</v>
      </c>
      <c r="D50" s="193">
        <v>0</v>
      </c>
    </row>
    <row r="51" spans="1:4" ht="15">
      <c r="A51" s="131"/>
      <c r="B51" s="30" t="s">
        <v>146</v>
      </c>
      <c r="C51" s="198">
        <f>GETPIVOTDATA("Suma de GASTOS",'[1]GASTO'!$A$3,"OBGTO",49201,"CAP","4000")</f>
        <v>4194340.48</v>
      </c>
      <c r="D51" s="193">
        <v>3210173</v>
      </c>
    </row>
    <row r="52" spans="1:4" ht="15">
      <c r="A52" s="131"/>
      <c r="B52" s="30" t="s">
        <v>226</v>
      </c>
      <c r="C52" s="198">
        <v>0</v>
      </c>
      <c r="D52" s="193">
        <v>0</v>
      </c>
    </row>
    <row r="53" spans="1:4" s="202" customFormat="1" ht="7.5" customHeight="1">
      <c r="A53" s="131"/>
      <c r="B53" s="30"/>
      <c r="C53" s="198"/>
      <c r="D53" s="193"/>
    </row>
    <row r="54" spans="1:4" s="202" customFormat="1" ht="15">
      <c r="A54" s="143" t="s">
        <v>227</v>
      </c>
      <c r="B54" s="30"/>
      <c r="C54" s="198">
        <f>SUM(C55:C59)</f>
        <v>0</v>
      </c>
      <c r="D54" s="193">
        <f>SUM(D55:D59)</f>
        <v>0</v>
      </c>
    </row>
    <row r="55" spans="1:4" ht="15">
      <c r="A55" s="48"/>
      <c r="B55" s="30" t="s">
        <v>228</v>
      </c>
      <c r="C55" s="198">
        <v>0</v>
      </c>
      <c r="D55" s="193">
        <v>0</v>
      </c>
    </row>
    <row r="56" spans="1:4" ht="15">
      <c r="A56" s="48"/>
      <c r="B56" s="30" t="s">
        <v>229</v>
      </c>
      <c r="C56" s="198">
        <v>0</v>
      </c>
      <c r="D56" s="193">
        <v>0</v>
      </c>
    </row>
    <row r="57" spans="1:4" ht="15">
      <c r="A57" s="48"/>
      <c r="B57" s="30" t="s">
        <v>230</v>
      </c>
      <c r="C57" s="198">
        <v>0</v>
      </c>
      <c r="D57" s="193">
        <v>0</v>
      </c>
    </row>
    <row r="58" spans="1:6" ht="15">
      <c r="A58" s="48"/>
      <c r="B58" s="30" t="s">
        <v>231</v>
      </c>
      <c r="C58" s="198">
        <v>0</v>
      </c>
      <c r="D58" s="193">
        <v>0</v>
      </c>
      <c r="F58" s="90"/>
    </row>
    <row r="59" spans="1:4" ht="15">
      <c r="A59" s="48"/>
      <c r="B59" s="30" t="s">
        <v>232</v>
      </c>
      <c r="C59" s="198">
        <v>0</v>
      </c>
      <c r="D59" s="193">
        <v>0</v>
      </c>
    </row>
    <row r="60" spans="1:4" ht="6.75" customHeight="1">
      <c r="A60" s="48"/>
      <c r="B60" s="202"/>
      <c r="C60" s="198"/>
      <c r="D60" s="193"/>
    </row>
    <row r="61" spans="1:4" ht="15">
      <c r="A61" s="143" t="s">
        <v>233</v>
      </c>
      <c r="B61" s="30"/>
      <c r="C61" s="198">
        <f>SUM(C62:C67)</f>
        <v>0</v>
      </c>
      <c r="D61" s="193">
        <f>SUM(D62:D67)</f>
        <v>0</v>
      </c>
    </row>
    <row r="62" spans="1:4" ht="15">
      <c r="A62" s="48"/>
      <c r="B62" s="30" t="s">
        <v>234</v>
      </c>
      <c r="C62" s="198">
        <v>0</v>
      </c>
      <c r="D62" s="193">
        <v>0</v>
      </c>
    </row>
    <row r="63" spans="1:4" ht="15">
      <c r="A63" s="48"/>
      <c r="B63" s="203" t="s">
        <v>235</v>
      </c>
      <c r="C63" s="198">
        <v>0</v>
      </c>
      <c r="D63" s="193">
        <v>0</v>
      </c>
    </row>
    <row r="64" spans="1:4" ht="15">
      <c r="A64" s="48"/>
      <c r="B64" s="203" t="s">
        <v>236</v>
      </c>
      <c r="C64" s="198">
        <v>0</v>
      </c>
      <c r="D64" s="193">
        <v>0</v>
      </c>
    </row>
    <row r="65" spans="1:4" ht="15">
      <c r="A65" s="48"/>
      <c r="B65" s="203" t="s">
        <v>237</v>
      </c>
      <c r="C65" s="198">
        <v>0</v>
      </c>
      <c r="D65" s="193">
        <v>0</v>
      </c>
    </row>
    <row r="66" spans="1:4" ht="15">
      <c r="A66" s="48"/>
      <c r="B66" s="203" t="s">
        <v>238</v>
      </c>
      <c r="C66" s="198">
        <v>0</v>
      </c>
      <c r="D66" s="193">
        <v>0</v>
      </c>
    </row>
    <row r="67" spans="1:4" ht="15">
      <c r="A67" s="48"/>
      <c r="B67" s="203" t="s">
        <v>239</v>
      </c>
      <c r="C67" s="198">
        <v>0</v>
      </c>
      <c r="D67" s="193">
        <v>0</v>
      </c>
    </row>
    <row r="68" spans="1:4" ht="7.5" customHeight="1">
      <c r="A68" s="48"/>
      <c r="B68" s="202"/>
      <c r="C68" s="198"/>
      <c r="D68" s="193"/>
    </row>
    <row r="69" spans="1:4" ht="15">
      <c r="A69" s="143" t="s">
        <v>240</v>
      </c>
      <c r="B69" s="30"/>
      <c r="C69" s="198">
        <f>SUM(C70)</f>
        <v>0</v>
      </c>
      <c r="D69" s="193">
        <v>0</v>
      </c>
    </row>
    <row r="70" spans="1:4" ht="15">
      <c r="A70" s="48"/>
      <c r="B70" s="30" t="s">
        <v>241</v>
      </c>
      <c r="C70" s="198">
        <v>0</v>
      </c>
      <c r="D70" s="193">
        <v>0</v>
      </c>
    </row>
    <row r="71" spans="1:4" ht="7.5" customHeight="1">
      <c r="A71" s="48"/>
      <c r="B71" s="202"/>
      <c r="C71" s="198"/>
      <c r="D71" s="193"/>
    </row>
    <row r="72" spans="1:4" ht="15">
      <c r="A72" s="143" t="s">
        <v>242</v>
      </c>
      <c r="B72" s="202"/>
      <c r="C72" s="200">
        <f>C33+C38+C49+C54+C61+C69</f>
        <v>12539734715.08</v>
      </c>
      <c r="D72" s="192">
        <f>D33+D38+D49+D54+D61+D69-1</f>
        <v>12322813694</v>
      </c>
    </row>
    <row r="73" spans="1:4" ht="6.75" customHeight="1">
      <c r="A73" s="48"/>
      <c r="B73" s="202"/>
      <c r="C73" s="198"/>
      <c r="D73" s="193"/>
    </row>
    <row r="74" spans="1:4" ht="15">
      <c r="A74" s="143" t="s">
        <v>150</v>
      </c>
      <c r="B74" s="202"/>
      <c r="C74" s="200">
        <f>C30-C72</f>
        <v>14387442.920000076</v>
      </c>
      <c r="D74" s="192">
        <f>D30-D72</f>
        <v>15409595</v>
      </c>
    </row>
    <row r="75" spans="1:4" ht="6.75" customHeight="1">
      <c r="A75" s="204"/>
      <c r="B75" s="205"/>
      <c r="C75" s="206"/>
      <c r="D75" s="72"/>
    </row>
    <row r="76" ht="12.75" customHeight="1">
      <c r="A76" s="207" t="s">
        <v>30</v>
      </c>
    </row>
    <row r="78" ht="23.25" customHeight="1"/>
    <row r="79" ht="24" customHeight="1"/>
    <row r="80" ht="17.25" customHeight="1"/>
  </sheetData>
  <sheetProtection/>
  <mergeCells count="5">
    <mergeCell ref="A1:D1"/>
    <mergeCell ref="A2:D2"/>
    <mergeCell ref="A3:D3"/>
    <mergeCell ref="A4:D4"/>
    <mergeCell ref="A19:B19"/>
  </mergeCells>
  <printOptions horizontalCentered="1"/>
  <pageMargins left="1.0236220472440944" right="0.7086614173228347" top="0.35433070866141736" bottom="0.35433070866141736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2">
      <selection activeCell="A1" sqref="A1:I1"/>
    </sheetView>
  </sheetViews>
  <sheetFormatPr defaultColWidth="11.421875" defaultRowHeight="15"/>
  <cols>
    <col min="1" max="1" width="1.421875" style="88" customWidth="1"/>
    <col min="2" max="2" width="49.57421875" style="88" customWidth="1"/>
    <col min="3" max="3" width="18.421875" style="88" customWidth="1"/>
    <col min="4" max="4" width="15.57421875" style="243" customWidth="1"/>
    <col min="5" max="5" width="0.85546875" style="88" customWidth="1"/>
    <col min="6" max="6" width="1.421875" style="88" customWidth="1"/>
    <col min="7" max="7" width="61.140625" style="88" customWidth="1"/>
    <col min="8" max="8" width="17.00390625" style="243" customWidth="1"/>
    <col min="9" max="9" width="16.7109375" style="243" customWidth="1"/>
    <col min="10" max="10" width="18.421875" style="88" customWidth="1"/>
    <col min="11" max="11" width="15.00390625" style="88" bestFit="1" customWidth="1"/>
    <col min="12" max="16384" width="11.421875" style="88" customWidth="1"/>
  </cols>
  <sheetData>
    <row r="1" spans="1:9" ht="12">
      <c r="A1" s="246" t="s">
        <v>0</v>
      </c>
      <c r="B1" s="247"/>
      <c r="C1" s="247"/>
      <c r="D1" s="247"/>
      <c r="E1" s="247"/>
      <c r="F1" s="247"/>
      <c r="G1" s="247"/>
      <c r="H1" s="247"/>
      <c r="I1" s="248"/>
    </row>
    <row r="2" spans="1:9" ht="12">
      <c r="A2" s="249" t="s">
        <v>100</v>
      </c>
      <c r="B2" s="250"/>
      <c r="C2" s="250"/>
      <c r="D2" s="250"/>
      <c r="E2" s="250"/>
      <c r="F2" s="250"/>
      <c r="G2" s="250"/>
      <c r="H2" s="250"/>
      <c r="I2" s="251"/>
    </row>
    <row r="3" spans="1:9" ht="12">
      <c r="A3" s="249" t="s">
        <v>243</v>
      </c>
      <c r="B3" s="250"/>
      <c r="C3" s="250"/>
      <c r="D3" s="250"/>
      <c r="E3" s="250"/>
      <c r="F3" s="250"/>
      <c r="G3" s="250"/>
      <c r="H3" s="250"/>
      <c r="I3" s="251"/>
    </row>
    <row r="4" spans="1:9" ht="12">
      <c r="A4" s="252" t="s">
        <v>3</v>
      </c>
      <c r="B4" s="253"/>
      <c r="C4" s="253"/>
      <c r="D4" s="253"/>
      <c r="E4" s="253"/>
      <c r="F4" s="253"/>
      <c r="G4" s="253"/>
      <c r="H4" s="253"/>
      <c r="I4" s="254"/>
    </row>
    <row r="5" spans="1:10" ht="12">
      <c r="A5" s="131"/>
      <c r="B5" s="30"/>
      <c r="C5" s="30"/>
      <c r="D5" s="160"/>
      <c r="E5" s="30"/>
      <c r="F5" s="30"/>
      <c r="G5" s="30"/>
      <c r="H5" s="160"/>
      <c r="I5" s="208" t="s">
        <v>244</v>
      </c>
      <c r="J5" s="131"/>
    </row>
    <row r="6" spans="1:10" s="140" customFormat="1" ht="12">
      <c r="A6" s="143" t="s">
        <v>101</v>
      </c>
      <c r="B6" s="135"/>
      <c r="C6" s="187">
        <v>45261</v>
      </c>
      <c r="D6" s="209">
        <v>44926</v>
      </c>
      <c r="E6" s="135"/>
      <c r="F6" s="135" t="s">
        <v>162</v>
      </c>
      <c r="G6" s="135"/>
      <c r="H6" s="209">
        <v>45261</v>
      </c>
      <c r="I6" s="188">
        <v>44926</v>
      </c>
      <c r="J6" s="143"/>
    </row>
    <row r="7" spans="1:10" ht="12">
      <c r="A7" s="131"/>
      <c r="B7" s="30"/>
      <c r="C7" s="142"/>
      <c r="D7" s="158"/>
      <c r="E7" s="30"/>
      <c r="F7" s="30"/>
      <c r="G7" s="30"/>
      <c r="H7" s="158"/>
      <c r="I7" s="210"/>
      <c r="J7" s="131"/>
    </row>
    <row r="8" spans="1:10" s="140" customFormat="1" ht="12">
      <c r="A8" s="143" t="s">
        <v>104</v>
      </c>
      <c r="B8" s="135"/>
      <c r="C8" s="211"/>
      <c r="D8" s="211"/>
      <c r="E8" s="135"/>
      <c r="F8" s="135" t="s">
        <v>125</v>
      </c>
      <c r="G8" s="135"/>
      <c r="H8" s="211"/>
      <c r="I8" s="212"/>
      <c r="J8" s="143"/>
    </row>
    <row r="9" spans="1:10" ht="12">
      <c r="A9" s="131"/>
      <c r="B9" s="30" t="s">
        <v>245</v>
      </c>
      <c r="C9" s="213">
        <f>'[1]Balance General'!I12+'[1]Balance General'!I11</f>
        <v>358618135</v>
      </c>
      <c r="D9" s="213">
        <v>121419497</v>
      </c>
      <c r="E9" s="30"/>
      <c r="F9" s="30"/>
      <c r="G9" s="30" t="s">
        <v>246</v>
      </c>
      <c r="H9" s="198">
        <f>'[1]Balance General'!R11+'[1]Balance General'!R12+'[1]Balance General'!R14+'[1]Balance General'!R15</f>
        <v>358618135</v>
      </c>
      <c r="I9" s="214">
        <v>121419497</v>
      </c>
      <c r="J9" s="131"/>
    </row>
    <row r="10" spans="1:10" ht="12">
      <c r="A10" s="131"/>
      <c r="B10" s="30" t="s">
        <v>247</v>
      </c>
      <c r="C10" s="213">
        <f>'[1]Balance General'!I15</f>
        <v>804288</v>
      </c>
      <c r="D10" s="213">
        <v>1020298</v>
      </c>
      <c r="E10" s="30"/>
      <c r="F10" s="30"/>
      <c r="G10" s="30" t="s">
        <v>248</v>
      </c>
      <c r="H10" s="198">
        <v>0</v>
      </c>
      <c r="I10" s="214">
        <v>0</v>
      </c>
      <c r="J10" s="131"/>
    </row>
    <row r="11" spans="1:10" ht="12">
      <c r="A11" s="131"/>
      <c r="B11" s="30" t="s">
        <v>107</v>
      </c>
      <c r="C11" s="213">
        <v>0</v>
      </c>
      <c r="D11" s="213">
        <v>0</v>
      </c>
      <c r="E11" s="30"/>
      <c r="F11" s="30"/>
      <c r="G11" s="30" t="s">
        <v>128</v>
      </c>
      <c r="H11" s="198">
        <v>0</v>
      </c>
      <c r="I11" s="214">
        <v>0</v>
      </c>
      <c r="J11" s="131"/>
    </row>
    <row r="12" spans="1:10" ht="12">
      <c r="A12" s="131"/>
      <c r="B12" s="30" t="s">
        <v>108</v>
      </c>
      <c r="C12" s="213">
        <v>0</v>
      </c>
      <c r="D12" s="213">
        <v>0</v>
      </c>
      <c r="E12" s="30"/>
      <c r="F12" s="30"/>
      <c r="G12" s="30" t="s">
        <v>129</v>
      </c>
      <c r="H12" s="198">
        <v>0</v>
      </c>
      <c r="I12" s="214">
        <v>0</v>
      </c>
      <c r="J12" s="131"/>
    </row>
    <row r="13" spans="1:10" ht="12">
      <c r="A13" s="131"/>
      <c r="B13" s="30" t="s">
        <v>249</v>
      </c>
      <c r="C13" s="213">
        <f>'[1]Balance General'!I17</f>
        <v>29293440</v>
      </c>
      <c r="D13" s="213">
        <v>29119136</v>
      </c>
      <c r="E13" s="30"/>
      <c r="F13" s="30"/>
      <c r="G13" s="30" t="s">
        <v>130</v>
      </c>
      <c r="H13" s="198">
        <v>0</v>
      </c>
      <c r="I13" s="214">
        <v>0</v>
      </c>
      <c r="J13" s="131"/>
    </row>
    <row r="14" spans="1:10" ht="12">
      <c r="A14" s="131"/>
      <c r="B14" s="30" t="s">
        <v>110</v>
      </c>
      <c r="C14" s="213">
        <v>0</v>
      </c>
      <c r="D14" s="213">
        <v>0</v>
      </c>
      <c r="E14" s="30"/>
      <c r="F14" s="30"/>
      <c r="G14" s="30" t="s">
        <v>132</v>
      </c>
      <c r="H14" s="198">
        <v>0</v>
      </c>
      <c r="I14" s="214">
        <v>0</v>
      </c>
      <c r="J14" s="131"/>
    </row>
    <row r="15" spans="1:10" ht="12">
      <c r="A15" s="131"/>
      <c r="B15" s="30" t="s">
        <v>250</v>
      </c>
      <c r="C15" s="215">
        <v>0</v>
      </c>
      <c r="D15" s="215">
        <v>0</v>
      </c>
      <c r="E15" s="30"/>
      <c r="F15" s="30"/>
      <c r="G15" s="30" t="s">
        <v>133</v>
      </c>
      <c r="H15" s="198">
        <v>0</v>
      </c>
      <c r="I15" s="214">
        <v>0</v>
      </c>
      <c r="J15" s="131"/>
    </row>
    <row r="16" spans="1:10" ht="12">
      <c r="A16" s="131"/>
      <c r="B16" s="30"/>
      <c r="C16" s="213"/>
      <c r="D16" s="213"/>
      <c r="E16" s="30"/>
      <c r="F16" s="30"/>
      <c r="G16" s="30" t="s">
        <v>134</v>
      </c>
      <c r="H16" s="216">
        <v>0</v>
      </c>
      <c r="I16" s="217">
        <v>0</v>
      </c>
      <c r="J16" s="131"/>
    </row>
    <row r="17" spans="1:10" ht="12">
      <c r="A17" s="131"/>
      <c r="B17" s="146" t="s">
        <v>112</v>
      </c>
      <c r="C17" s="213">
        <f>SUM(C9:C15)</f>
        <v>388715863</v>
      </c>
      <c r="D17" s="218">
        <f>SUM(D9:D15)</f>
        <v>151558931</v>
      </c>
      <c r="E17" s="30"/>
      <c r="F17" s="30"/>
      <c r="G17" s="30"/>
      <c r="H17" s="198"/>
      <c r="I17" s="214"/>
      <c r="J17" s="131"/>
    </row>
    <row r="18" spans="1:10" ht="12">
      <c r="A18" s="131"/>
      <c r="B18" s="30"/>
      <c r="C18" s="213"/>
      <c r="D18" s="219"/>
      <c r="E18" s="30"/>
      <c r="F18" s="30"/>
      <c r="G18" s="146" t="s">
        <v>135</v>
      </c>
      <c r="H18" s="198">
        <f>SUM(H9:H16)</f>
        <v>358618135</v>
      </c>
      <c r="I18" s="214">
        <f>SUM(I9:I16)</f>
        <v>121419497</v>
      </c>
      <c r="J18" s="131"/>
    </row>
    <row r="19" spans="1:10" s="140" customFormat="1" ht="12">
      <c r="A19" s="143" t="s">
        <v>251</v>
      </c>
      <c r="B19" s="135"/>
      <c r="C19" s="220"/>
      <c r="D19" s="221"/>
      <c r="E19" s="135"/>
      <c r="F19" s="135"/>
      <c r="G19" s="135"/>
      <c r="H19" s="200"/>
      <c r="I19" s="222"/>
      <c r="J19" s="143"/>
    </row>
    <row r="20" spans="1:10" ht="12">
      <c r="A20" s="131"/>
      <c r="B20" s="30" t="s">
        <v>114</v>
      </c>
      <c r="C20" s="213">
        <v>0</v>
      </c>
      <c r="D20" s="219">
        <v>0</v>
      </c>
      <c r="E20" s="30"/>
      <c r="F20" s="135" t="s">
        <v>136</v>
      </c>
      <c r="G20" s="30"/>
      <c r="H20" s="198"/>
      <c r="I20" s="223"/>
      <c r="J20" s="131"/>
    </row>
    <row r="21" spans="1:10" ht="12">
      <c r="A21" s="131"/>
      <c r="B21" s="30" t="s">
        <v>115</v>
      </c>
      <c r="C21" s="213">
        <v>0</v>
      </c>
      <c r="D21" s="219">
        <v>0</v>
      </c>
      <c r="E21" s="30"/>
      <c r="F21" s="30"/>
      <c r="G21" s="30" t="s">
        <v>137</v>
      </c>
      <c r="H21" s="198">
        <v>0</v>
      </c>
      <c r="I21" s="223">
        <v>0</v>
      </c>
      <c r="J21" s="131"/>
    </row>
    <row r="22" spans="1:10" ht="12">
      <c r="A22" s="131"/>
      <c r="B22" s="30" t="s">
        <v>116</v>
      </c>
      <c r="C22" s="213">
        <f>'[1]Balance General'!I25+'[1]Balance General'!I28+'[1]Balance General'!I33</f>
        <v>8755730486</v>
      </c>
      <c r="D22" s="213">
        <v>9388435687</v>
      </c>
      <c r="E22" s="30"/>
      <c r="F22" s="30"/>
      <c r="G22" s="30" t="s">
        <v>138</v>
      </c>
      <c r="H22" s="198">
        <v>0</v>
      </c>
      <c r="I22" s="223">
        <v>0</v>
      </c>
      <c r="J22" s="131"/>
    </row>
    <row r="23" spans="1:10" ht="12">
      <c r="A23" s="131"/>
      <c r="B23" s="30" t="s">
        <v>117</v>
      </c>
      <c r="C23" s="213">
        <f>'[1]Balance General'!I26+'[1]Balance General'!I27+'[1]Balance General'!I29+'[1]Balance General'!I30+'[1]Balance General'!I31+'[1]Balance General'!I32</f>
        <v>1622327449</v>
      </c>
      <c r="D23" s="213">
        <v>1624512014</v>
      </c>
      <c r="E23" s="30"/>
      <c r="F23" s="30"/>
      <c r="G23" s="30" t="s">
        <v>139</v>
      </c>
      <c r="H23" s="198">
        <v>0</v>
      </c>
      <c r="I23" s="223">
        <v>0</v>
      </c>
      <c r="J23" s="131"/>
    </row>
    <row r="24" spans="1:10" ht="12">
      <c r="A24" s="131"/>
      <c r="B24" s="30" t="s">
        <v>118</v>
      </c>
      <c r="C24" s="213">
        <f>'[1]Balance General'!I34</f>
        <v>2221950377</v>
      </c>
      <c r="D24" s="213">
        <v>2221950377</v>
      </c>
      <c r="E24" s="30"/>
      <c r="F24" s="30"/>
      <c r="G24" s="30" t="s">
        <v>140</v>
      </c>
      <c r="H24" s="198">
        <v>0</v>
      </c>
      <c r="I24" s="223">
        <v>0</v>
      </c>
      <c r="J24" s="131"/>
    </row>
    <row r="25" spans="1:10" ht="12">
      <c r="A25" s="131"/>
      <c r="B25" s="30" t="s">
        <v>119</v>
      </c>
      <c r="C25" s="213">
        <v>0</v>
      </c>
      <c r="D25" s="224">
        <v>0</v>
      </c>
      <c r="E25" s="30"/>
      <c r="F25" s="30"/>
      <c r="G25" s="30" t="s">
        <v>141</v>
      </c>
      <c r="H25" s="198">
        <v>0</v>
      </c>
      <c r="I25" s="223">
        <v>0</v>
      </c>
      <c r="J25" s="131"/>
    </row>
    <row r="26" spans="1:10" ht="12">
      <c r="A26" s="131"/>
      <c r="B26" s="30" t="s">
        <v>120</v>
      </c>
      <c r="C26" s="213">
        <v>0</v>
      </c>
      <c r="D26" s="219">
        <v>0</v>
      </c>
      <c r="E26" s="30"/>
      <c r="F26" s="30"/>
      <c r="G26" s="30" t="s">
        <v>142</v>
      </c>
      <c r="H26" s="216">
        <v>0</v>
      </c>
      <c r="I26" s="217">
        <v>0</v>
      </c>
      <c r="J26" s="131"/>
    </row>
    <row r="27" spans="1:10" ht="12">
      <c r="A27" s="131"/>
      <c r="B27" s="30" t="s">
        <v>121</v>
      </c>
      <c r="C27" s="213">
        <v>0</v>
      </c>
      <c r="D27" s="219">
        <v>0</v>
      </c>
      <c r="E27" s="30"/>
      <c r="F27" s="30"/>
      <c r="G27" s="30"/>
      <c r="H27" s="198"/>
      <c r="I27" s="223"/>
      <c r="J27" s="131"/>
    </row>
    <row r="28" spans="1:10" ht="12">
      <c r="A28" s="131"/>
      <c r="B28" s="30" t="s">
        <v>122</v>
      </c>
      <c r="C28" s="215">
        <v>0</v>
      </c>
      <c r="D28" s="225">
        <v>0</v>
      </c>
      <c r="E28" s="30"/>
      <c r="F28" s="30"/>
      <c r="G28" s="146" t="s">
        <v>143</v>
      </c>
      <c r="H28" s="216">
        <f>SUM(H21:H26)</f>
        <v>0</v>
      </c>
      <c r="I28" s="217">
        <f>SUM(I21:I26)</f>
        <v>0</v>
      </c>
      <c r="J28" s="131"/>
    </row>
    <row r="29" spans="1:10" ht="12">
      <c r="A29" s="131"/>
      <c r="B29" s="30"/>
      <c r="C29" s="213"/>
      <c r="D29" s="213"/>
      <c r="E29" s="30"/>
      <c r="F29" s="30"/>
      <c r="G29" s="30"/>
      <c r="H29" s="198"/>
      <c r="I29" s="226"/>
      <c r="J29" s="131"/>
    </row>
    <row r="30" spans="1:10" ht="12">
      <c r="A30" s="131"/>
      <c r="B30" s="146" t="s">
        <v>123</v>
      </c>
      <c r="C30" s="213">
        <f>SUM(C20:C28)</f>
        <v>12600008312</v>
      </c>
      <c r="D30" s="213">
        <f>D22+D23+D24</f>
        <v>13234898078</v>
      </c>
      <c r="E30" s="30"/>
      <c r="F30" s="227" t="s">
        <v>144</v>
      </c>
      <c r="G30" s="30"/>
      <c r="H30" s="198">
        <f>H18+H28</f>
        <v>358618135</v>
      </c>
      <c r="I30" s="190">
        <f>I18</f>
        <v>121419497</v>
      </c>
      <c r="J30" s="131"/>
    </row>
    <row r="31" spans="1:10" ht="12">
      <c r="A31" s="131"/>
      <c r="B31" s="30"/>
      <c r="C31" s="213"/>
      <c r="D31" s="213"/>
      <c r="E31" s="30"/>
      <c r="F31" s="30"/>
      <c r="G31" s="30"/>
      <c r="H31" s="198"/>
      <c r="I31" s="214"/>
      <c r="J31" s="131"/>
    </row>
    <row r="32" spans="1:10" s="140" customFormat="1" ht="12">
      <c r="A32" s="143"/>
      <c r="B32" s="135"/>
      <c r="C32" s="135"/>
      <c r="D32" s="135"/>
      <c r="E32" s="135"/>
      <c r="F32" s="135" t="s">
        <v>145</v>
      </c>
      <c r="G32" s="135"/>
      <c r="H32" s="200"/>
      <c r="I32" s="228"/>
      <c r="J32" s="143"/>
    </row>
    <row r="33" spans="1:10" ht="12">
      <c r="A33" s="131"/>
      <c r="B33" s="30"/>
      <c r="C33" s="189"/>
      <c r="D33" s="213"/>
      <c r="E33" s="30"/>
      <c r="F33" s="30"/>
      <c r="G33" s="160"/>
      <c r="H33" s="198"/>
      <c r="I33" s="214"/>
      <c r="J33" s="131"/>
    </row>
    <row r="34" spans="1:10" ht="12">
      <c r="A34" s="131"/>
      <c r="B34" s="30"/>
      <c r="C34" s="189"/>
      <c r="D34" s="218"/>
      <c r="E34" s="30"/>
      <c r="F34" s="135" t="s">
        <v>5</v>
      </c>
      <c r="G34" s="160"/>
      <c r="H34" s="216">
        <f>SUM(H35:H37)</f>
        <v>12262691810</v>
      </c>
      <c r="I34" s="217">
        <f>I35+I37</f>
        <v>12912153690</v>
      </c>
      <c r="J34" s="131"/>
    </row>
    <row r="35" spans="1:10" ht="12">
      <c r="A35" s="131"/>
      <c r="B35" s="30"/>
      <c r="C35" s="229"/>
      <c r="D35" s="174"/>
      <c r="E35" s="30"/>
      <c r="F35" s="30"/>
      <c r="G35" s="160" t="s">
        <v>146</v>
      </c>
      <c r="H35" s="198">
        <f>12912153690</f>
        <v>12912153690</v>
      </c>
      <c r="I35" s="230">
        <v>17126196881</v>
      </c>
      <c r="J35" s="131"/>
    </row>
    <row r="36" spans="1:10" ht="12">
      <c r="A36" s="131"/>
      <c r="B36" s="30"/>
      <c r="C36" s="30"/>
      <c r="D36" s="160"/>
      <c r="E36" s="30"/>
      <c r="F36" s="30"/>
      <c r="G36" s="160" t="s">
        <v>147</v>
      </c>
      <c r="H36" s="198"/>
      <c r="I36" s="214"/>
      <c r="J36" s="131"/>
    </row>
    <row r="37" spans="1:10" ht="12">
      <c r="A37" s="131"/>
      <c r="B37" s="30"/>
      <c r="C37" s="30"/>
      <c r="D37" s="160"/>
      <c r="E37" s="30"/>
      <c r="F37" s="30"/>
      <c r="G37" s="160" t="s">
        <v>148</v>
      </c>
      <c r="H37" s="231">
        <f>'[1]Balance General'!R35+'[1]Balance General'!R36+'[1]Balance General'!R37+10342657</f>
        <v>-649461880</v>
      </c>
      <c r="I37" s="214">
        <v>-4214043191</v>
      </c>
      <c r="J37" s="131"/>
    </row>
    <row r="38" spans="1:10" ht="12">
      <c r="A38" s="131"/>
      <c r="B38" s="30"/>
      <c r="C38" s="30"/>
      <c r="D38" s="160"/>
      <c r="E38" s="30"/>
      <c r="F38" s="30"/>
      <c r="G38" s="160"/>
      <c r="H38" s="198"/>
      <c r="I38" s="214"/>
      <c r="J38" s="131"/>
    </row>
    <row r="39" spans="1:10" ht="12">
      <c r="A39" s="131"/>
      <c r="B39" s="30"/>
      <c r="C39" s="30"/>
      <c r="D39" s="160"/>
      <c r="E39" s="30"/>
      <c r="F39" s="135" t="s">
        <v>149</v>
      </c>
      <c r="G39" s="160"/>
      <c r="H39" s="216">
        <f>SUM(H40:H44)</f>
        <v>367414230</v>
      </c>
      <c r="I39" s="217">
        <f>I40+I41+I44</f>
        <v>352883822</v>
      </c>
      <c r="J39" s="232"/>
    </row>
    <row r="40" spans="1:10" ht="12">
      <c r="A40" s="131"/>
      <c r="B40" s="30"/>
      <c r="C40" s="30"/>
      <c r="D40" s="160"/>
      <c r="E40" s="30"/>
      <c r="F40" s="30"/>
      <c r="G40" s="160" t="s">
        <v>150</v>
      </c>
      <c r="H40" s="198">
        <f>'[1]Balance General'!R32</f>
        <v>14387443</v>
      </c>
      <c r="I40" s="214">
        <v>15409595</v>
      </c>
      <c r="J40" s="131"/>
    </row>
    <row r="41" spans="1:10" ht="12">
      <c r="A41" s="131"/>
      <c r="B41" s="30"/>
      <c r="C41" s="30"/>
      <c r="D41" s="160"/>
      <c r="E41" s="30"/>
      <c r="F41" s="30"/>
      <c r="G41" s="160" t="s">
        <v>151</v>
      </c>
      <c r="H41" s="198">
        <f>+I39</f>
        <v>352883822</v>
      </c>
      <c r="I41" s="233">
        <v>337079122</v>
      </c>
      <c r="J41" s="234"/>
    </row>
    <row r="42" spans="1:10" ht="12">
      <c r="A42" s="131"/>
      <c r="B42" s="30"/>
      <c r="C42" s="30"/>
      <c r="D42" s="160"/>
      <c r="E42" s="30"/>
      <c r="F42" s="30"/>
      <c r="G42" s="160" t="s">
        <v>152</v>
      </c>
      <c r="H42" s="198"/>
      <c r="I42" s="193"/>
      <c r="J42" s="131"/>
    </row>
    <row r="43" spans="1:10" ht="12">
      <c r="A43" s="131"/>
      <c r="B43" s="30"/>
      <c r="C43" s="30"/>
      <c r="D43" s="160"/>
      <c r="E43" s="30"/>
      <c r="F43" s="30"/>
      <c r="G43" s="160" t="s">
        <v>153</v>
      </c>
      <c r="H43" s="198"/>
      <c r="I43" s="193"/>
      <c r="J43" s="131"/>
    </row>
    <row r="44" spans="1:10" ht="12">
      <c r="A44" s="131"/>
      <c r="B44" s="30"/>
      <c r="C44" s="30"/>
      <c r="D44" s="160"/>
      <c r="E44" s="30"/>
      <c r="F44" s="30"/>
      <c r="G44" s="160" t="s">
        <v>154</v>
      </c>
      <c r="H44" s="198">
        <f>'[1]Balance General'!R33</f>
        <v>142965</v>
      </c>
      <c r="I44" s="193">
        <v>395105</v>
      </c>
      <c r="J44" s="232"/>
    </row>
    <row r="45" spans="1:10" ht="12">
      <c r="A45" s="131"/>
      <c r="B45" s="30"/>
      <c r="C45" s="30"/>
      <c r="D45" s="160"/>
      <c r="E45" s="30"/>
      <c r="F45" s="30"/>
      <c r="G45" s="160"/>
      <c r="H45" s="198"/>
      <c r="I45" s="193"/>
      <c r="J45" s="131"/>
    </row>
    <row r="46" spans="1:10" ht="12">
      <c r="A46" s="131"/>
      <c r="B46" s="30"/>
      <c r="C46" s="30"/>
      <c r="D46" s="160"/>
      <c r="E46" s="30"/>
      <c r="F46" s="135" t="s">
        <v>8</v>
      </c>
      <c r="G46" s="30"/>
      <c r="H46" s="198">
        <f>SUM(H47:H48)</f>
        <v>0</v>
      </c>
      <c r="I46" s="193">
        <f>SUM(I47:I48)</f>
        <v>0</v>
      </c>
      <c r="J46" s="131"/>
    </row>
    <row r="47" spans="1:10" ht="12">
      <c r="A47" s="131"/>
      <c r="B47" s="30"/>
      <c r="C47" s="30"/>
      <c r="D47" s="160"/>
      <c r="E47" s="30"/>
      <c r="F47" s="30"/>
      <c r="G47" s="30" t="s">
        <v>155</v>
      </c>
      <c r="H47" s="198"/>
      <c r="I47" s="193"/>
      <c r="J47" s="131"/>
    </row>
    <row r="48" spans="1:10" ht="12">
      <c r="A48" s="131"/>
      <c r="B48" s="30"/>
      <c r="C48" s="30"/>
      <c r="D48" s="160"/>
      <c r="E48" s="30"/>
      <c r="F48" s="30"/>
      <c r="G48" s="30" t="s">
        <v>156</v>
      </c>
      <c r="H48" s="216"/>
      <c r="I48" s="217"/>
      <c r="J48" s="232"/>
    </row>
    <row r="49" spans="1:10" ht="12">
      <c r="A49" s="131"/>
      <c r="B49" s="30"/>
      <c r="C49" s="30"/>
      <c r="D49" s="160"/>
      <c r="E49" s="30"/>
      <c r="F49" s="30"/>
      <c r="G49" s="30"/>
      <c r="H49" s="198"/>
      <c r="I49" s="193"/>
      <c r="J49" s="131"/>
    </row>
    <row r="50" spans="1:10" ht="12">
      <c r="A50" s="131"/>
      <c r="B50" s="30"/>
      <c r="C50" s="30"/>
      <c r="D50" s="160"/>
      <c r="E50" s="30"/>
      <c r="F50" s="227" t="s">
        <v>157</v>
      </c>
      <c r="G50" s="30"/>
      <c r="H50" s="216">
        <f>H34+H39+H46</f>
        <v>12630106040</v>
      </c>
      <c r="I50" s="217">
        <f>I34+I39+I46</f>
        <v>13265037512</v>
      </c>
      <c r="J50" s="232"/>
    </row>
    <row r="51" spans="1:10" ht="12">
      <c r="A51" s="131"/>
      <c r="B51" s="30"/>
      <c r="C51" s="30"/>
      <c r="D51" s="160"/>
      <c r="E51" s="30"/>
      <c r="F51" s="30"/>
      <c r="G51" s="30"/>
      <c r="H51" s="200"/>
      <c r="I51" s="193"/>
      <c r="J51" s="131"/>
    </row>
    <row r="52" spans="1:11" ht="12.75" thickBot="1">
      <c r="A52" s="134" t="s">
        <v>124</v>
      </c>
      <c r="B52" s="135"/>
      <c r="C52" s="235">
        <f>C17+C30</f>
        <v>12988724175</v>
      </c>
      <c r="D52" s="236">
        <f>D17+D30</f>
        <v>13386457009</v>
      </c>
      <c r="E52" s="30"/>
      <c r="F52" s="227" t="s">
        <v>158</v>
      </c>
      <c r="G52" s="30"/>
      <c r="H52" s="236">
        <f>H30+H50</f>
        <v>12988724175</v>
      </c>
      <c r="I52" s="237">
        <f>I30+I50</f>
        <v>13386457009</v>
      </c>
      <c r="J52" s="234"/>
      <c r="K52" s="238"/>
    </row>
    <row r="53" spans="1:10" ht="12.75" thickTop="1">
      <c r="A53" s="149"/>
      <c r="B53" s="150"/>
      <c r="C53" s="150"/>
      <c r="D53" s="239"/>
      <c r="E53" s="150"/>
      <c r="F53" s="150"/>
      <c r="G53" s="150"/>
      <c r="H53" s="240"/>
      <c r="I53" s="241"/>
      <c r="J53" s="232"/>
    </row>
    <row r="54" spans="1:10" ht="12">
      <c r="A54" s="242" t="s">
        <v>30</v>
      </c>
      <c r="H54" s="244"/>
      <c r="I54" s="244"/>
      <c r="J54" s="30"/>
    </row>
    <row r="55" spans="2:9" ht="18" customHeight="1">
      <c r="B55" s="88" t="s">
        <v>252</v>
      </c>
      <c r="H55" s="244"/>
      <c r="I55" s="244"/>
    </row>
    <row r="56" spans="2:9" ht="12">
      <c r="B56" s="88" t="s">
        <v>253</v>
      </c>
      <c r="H56" s="244"/>
      <c r="I56" s="244"/>
    </row>
    <row r="57" spans="2:9" ht="12">
      <c r="B57" s="88" t="s">
        <v>254</v>
      </c>
      <c r="H57" s="244"/>
      <c r="I57" s="244"/>
    </row>
    <row r="58" spans="8:9" ht="12">
      <c r="H58" s="244"/>
      <c r="I58" s="244"/>
    </row>
    <row r="59" spans="8:9" ht="12">
      <c r="H59" s="244"/>
      <c r="I59" s="244"/>
    </row>
    <row r="60" spans="8:9" ht="12">
      <c r="H60" s="244"/>
      <c r="I60" s="244"/>
    </row>
    <row r="61" spans="8:9" ht="12">
      <c r="H61" s="244"/>
      <c r="I61" s="244"/>
    </row>
    <row r="62" spans="8:9" ht="12">
      <c r="H62" s="244"/>
      <c r="I62" s="244"/>
    </row>
    <row r="63" spans="8:9" ht="12">
      <c r="H63" s="244"/>
      <c r="I63" s="244"/>
    </row>
    <row r="64" spans="8:9" ht="12">
      <c r="H64" s="244"/>
      <c r="I64" s="244"/>
    </row>
    <row r="65" spans="8:9" ht="12">
      <c r="H65" s="244"/>
      <c r="I65" s="244"/>
    </row>
  </sheetData>
  <sheetProtection/>
  <mergeCells count="4">
    <mergeCell ref="A1:I1"/>
    <mergeCell ref="A2:I2"/>
    <mergeCell ref="A3:I3"/>
    <mergeCell ref="A4:I4"/>
  </mergeCells>
  <printOptions/>
  <pageMargins left="0.7874015748031497" right="0.31496062992125984" top="0.5511811023622047" bottom="0.5511811023622047" header="0.31496062992125984" footer="0.31496062992125984"/>
  <pageSetup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0"/>
  <sheetViews>
    <sheetView zoomScale="130" zoomScaleNormal="130" zoomScalePageLayoutView="0" workbookViewId="0" topLeftCell="A49">
      <selection activeCell="G11" sqref="G11"/>
    </sheetView>
  </sheetViews>
  <sheetFormatPr defaultColWidth="11.421875" defaultRowHeight="15"/>
  <cols>
    <col min="1" max="1" width="1.421875" style="93" customWidth="1"/>
    <col min="2" max="2" width="66.00390625" style="93" customWidth="1"/>
    <col min="3" max="4" width="24.140625" style="92" customWidth="1"/>
    <col min="5" max="5" width="12.00390625" style="103" customWidth="1"/>
    <col min="6" max="7" width="11.421875" style="103" customWidth="1"/>
    <col min="8" max="16384" width="11.421875" style="93" customWidth="1"/>
  </cols>
  <sheetData>
    <row r="2" spans="1:4" ht="12">
      <c r="A2" s="271" t="s">
        <v>0</v>
      </c>
      <c r="B2" s="272"/>
      <c r="C2" s="272"/>
      <c r="D2" s="277"/>
    </row>
    <row r="3" spans="1:4" ht="12">
      <c r="A3" s="273" t="s">
        <v>159</v>
      </c>
      <c r="B3" s="274"/>
      <c r="C3" s="274"/>
      <c r="D3" s="278"/>
    </row>
    <row r="4" spans="1:4" ht="12">
      <c r="A4" s="273" t="s">
        <v>160</v>
      </c>
      <c r="B4" s="274"/>
      <c r="C4" s="274"/>
      <c r="D4" s="278"/>
    </row>
    <row r="5" spans="1:4" ht="12">
      <c r="A5" s="275" t="s">
        <v>161</v>
      </c>
      <c r="B5" s="276"/>
      <c r="C5" s="276"/>
      <c r="D5" s="279"/>
    </row>
    <row r="6" spans="1:4" ht="12">
      <c r="A6" s="104"/>
      <c r="B6" s="105"/>
      <c r="C6" s="106"/>
      <c r="D6" s="107"/>
    </row>
    <row r="7" spans="1:7" s="98" customFormat="1" ht="12">
      <c r="A7" s="96" t="s">
        <v>101</v>
      </c>
      <c r="B7" s="97"/>
      <c r="C7" s="108" t="s">
        <v>102</v>
      </c>
      <c r="D7" s="109" t="s">
        <v>103</v>
      </c>
      <c r="E7" s="110"/>
      <c r="F7" s="110"/>
      <c r="G7" s="110"/>
    </row>
    <row r="8" spans="1:7" s="98" customFormat="1" ht="12">
      <c r="A8" s="96"/>
      <c r="B8" s="97"/>
      <c r="C8" s="108"/>
      <c r="D8" s="109"/>
      <c r="E8" s="110"/>
      <c r="F8" s="110"/>
      <c r="G8" s="110"/>
    </row>
    <row r="9" spans="1:5" ht="12">
      <c r="A9" s="94"/>
      <c r="B9" s="95"/>
      <c r="C9" s="111">
        <f>C10+C21</f>
        <v>-635105776</v>
      </c>
      <c r="D9" s="112">
        <f>D10+D21</f>
        <v>237372942</v>
      </c>
      <c r="E9" s="113"/>
    </row>
    <row r="10" spans="1:7" s="98" customFormat="1" ht="12">
      <c r="A10" s="96" t="s">
        <v>104</v>
      </c>
      <c r="B10" s="97"/>
      <c r="C10" s="114">
        <f>C12+C15</f>
        <v>-216010</v>
      </c>
      <c r="D10" s="115">
        <f>D11+D17+D15</f>
        <v>237372942</v>
      </c>
      <c r="E10" s="116"/>
      <c r="F10" s="110"/>
      <c r="G10" s="110"/>
    </row>
    <row r="11" spans="1:4" ht="12">
      <c r="A11" s="94"/>
      <c r="B11" s="95" t="s">
        <v>105</v>
      </c>
      <c r="C11" s="117"/>
      <c r="D11" s="118">
        <v>237198638</v>
      </c>
    </row>
    <row r="12" spans="1:4" ht="12">
      <c r="A12" s="94"/>
      <c r="B12" s="95" t="s">
        <v>106</v>
      </c>
      <c r="C12" s="117">
        <v>-216010</v>
      </c>
      <c r="D12" s="118"/>
    </row>
    <row r="13" spans="1:4" ht="12">
      <c r="A13" s="94"/>
      <c r="B13" s="95" t="s">
        <v>107</v>
      </c>
      <c r="C13" s="117"/>
      <c r="D13" s="118"/>
    </row>
    <row r="14" spans="1:4" ht="12">
      <c r="A14" s="94"/>
      <c r="B14" s="95" t="s">
        <v>108</v>
      </c>
      <c r="C14" s="117"/>
      <c r="D14" s="118"/>
    </row>
    <row r="15" spans="1:4" ht="12">
      <c r="A15" s="94"/>
      <c r="B15" s="95" t="s">
        <v>109</v>
      </c>
      <c r="C15" s="117"/>
      <c r="D15" s="118">
        <v>174304</v>
      </c>
    </row>
    <row r="16" spans="1:4" ht="12">
      <c r="A16" s="94"/>
      <c r="B16" s="95" t="s">
        <v>110</v>
      </c>
      <c r="C16" s="119"/>
      <c r="D16" s="120"/>
    </row>
    <row r="17" spans="1:4" ht="12">
      <c r="A17" s="94"/>
      <c r="B17" s="95" t="s">
        <v>111</v>
      </c>
      <c r="C17" s="119"/>
      <c r="D17" s="120">
        <f>'[1]Edo. Sit. Finan. 2021-2020'!G15</f>
        <v>0</v>
      </c>
    </row>
    <row r="18" spans="1:4" ht="12">
      <c r="A18" s="94"/>
      <c r="B18" s="95"/>
      <c r="C18" s="119"/>
      <c r="D18" s="120"/>
    </row>
    <row r="19" spans="1:4" ht="12">
      <c r="A19" s="94"/>
      <c r="B19" s="100" t="s">
        <v>112</v>
      </c>
      <c r="C19" s="119"/>
      <c r="D19" s="120"/>
    </row>
    <row r="20" spans="1:4" ht="12">
      <c r="A20" s="94"/>
      <c r="B20" s="95"/>
      <c r="C20" s="119"/>
      <c r="D20" s="120"/>
    </row>
    <row r="21" spans="1:7" s="98" customFormat="1" ht="12">
      <c r="A21" s="96" t="s">
        <v>113</v>
      </c>
      <c r="B21" s="97"/>
      <c r="C21" s="114">
        <f>C24+C25</f>
        <v>-634889766</v>
      </c>
      <c r="D21" s="115">
        <f>D24+D26</f>
        <v>0</v>
      </c>
      <c r="E21" s="110"/>
      <c r="F21" s="110"/>
      <c r="G21" s="110"/>
    </row>
    <row r="22" spans="1:4" ht="12">
      <c r="A22" s="94"/>
      <c r="B22" s="95" t="s">
        <v>114</v>
      </c>
      <c r="C22" s="119"/>
      <c r="D22" s="120"/>
    </row>
    <row r="23" spans="1:4" ht="12">
      <c r="A23" s="94"/>
      <c r="B23" s="95" t="s">
        <v>115</v>
      </c>
      <c r="C23" s="119"/>
      <c r="D23" s="120"/>
    </row>
    <row r="24" spans="1:4" ht="12">
      <c r="A24" s="94"/>
      <c r="B24" s="95" t="s">
        <v>116</v>
      </c>
      <c r="C24" s="119">
        <v>-632705201</v>
      </c>
      <c r="D24" s="120"/>
    </row>
    <row r="25" spans="1:4" ht="12">
      <c r="A25" s="94"/>
      <c r="B25" s="95" t="s">
        <v>117</v>
      </c>
      <c r="C25" s="119">
        <v>-2184565</v>
      </c>
      <c r="D25" s="120"/>
    </row>
    <row r="26" spans="1:4" ht="12">
      <c r="A26" s="94"/>
      <c r="B26" s="95" t="s">
        <v>118</v>
      </c>
      <c r="C26" s="119"/>
      <c r="D26" s="120"/>
    </row>
    <row r="27" spans="1:4" ht="12">
      <c r="A27" s="94"/>
      <c r="B27" s="95" t="s">
        <v>119</v>
      </c>
      <c r="C27" s="119"/>
      <c r="D27" s="120"/>
    </row>
    <row r="28" spans="1:4" ht="12">
      <c r="A28" s="94"/>
      <c r="B28" s="95" t="s">
        <v>120</v>
      </c>
      <c r="C28" s="119"/>
      <c r="D28" s="120"/>
    </row>
    <row r="29" spans="1:4" ht="12">
      <c r="A29" s="94"/>
      <c r="B29" s="95" t="s">
        <v>121</v>
      </c>
      <c r="C29" s="119"/>
      <c r="D29" s="120"/>
    </row>
    <row r="30" spans="1:4" ht="12">
      <c r="A30" s="94"/>
      <c r="B30" s="95" t="s">
        <v>122</v>
      </c>
      <c r="C30" s="119"/>
      <c r="D30" s="120"/>
    </row>
    <row r="31" spans="1:4" ht="12">
      <c r="A31" s="94"/>
      <c r="B31" s="95"/>
      <c r="C31" s="119"/>
      <c r="D31" s="120"/>
    </row>
    <row r="32" spans="1:4" ht="12">
      <c r="A32" s="96" t="s">
        <v>162</v>
      </c>
      <c r="B32" s="95"/>
      <c r="C32" s="119"/>
      <c r="D32" s="120"/>
    </row>
    <row r="33" spans="1:4" ht="21" customHeight="1">
      <c r="A33" s="96" t="s">
        <v>125</v>
      </c>
      <c r="B33" s="97"/>
      <c r="C33" s="114">
        <f>C34</f>
        <v>237198638</v>
      </c>
      <c r="D33" s="115"/>
    </row>
    <row r="34" spans="1:4" ht="12">
      <c r="A34" s="94"/>
      <c r="B34" s="95" t="s">
        <v>126</v>
      </c>
      <c r="C34" s="119">
        <v>237198638</v>
      </c>
      <c r="D34" s="118"/>
    </row>
    <row r="35" spans="1:4" ht="12">
      <c r="A35" s="94"/>
      <c r="B35" s="95" t="s">
        <v>127</v>
      </c>
      <c r="C35" s="119"/>
      <c r="D35" s="120"/>
    </row>
    <row r="36" spans="1:4" ht="12">
      <c r="A36" s="94"/>
      <c r="B36" s="95" t="s">
        <v>128</v>
      </c>
      <c r="C36" s="119"/>
      <c r="D36" s="120"/>
    </row>
    <row r="37" spans="1:4" ht="12">
      <c r="A37" s="94"/>
      <c r="B37" s="95" t="s">
        <v>129</v>
      </c>
      <c r="C37" s="119"/>
      <c r="D37" s="120"/>
    </row>
    <row r="38" spans="1:6" ht="12">
      <c r="A38" s="94"/>
      <c r="B38" s="95" t="s">
        <v>130</v>
      </c>
      <c r="C38" s="119"/>
      <c r="D38" s="120"/>
      <c r="F38" s="103" t="s">
        <v>131</v>
      </c>
    </row>
    <row r="39" spans="1:4" ht="12">
      <c r="A39" s="94"/>
      <c r="B39" s="95" t="s">
        <v>132</v>
      </c>
      <c r="C39" s="119"/>
      <c r="D39" s="120"/>
    </row>
    <row r="40" spans="1:4" ht="12">
      <c r="A40" s="94"/>
      <c r="B40" s="95" t="s">
        <v>133</v>
      </c>
      <c r="C40" s="119"/>
      <c r="D40" s="120"/>
    </row>
    <row r="41" spans="1:4" ht="12">
      <c r="A41" s="94"/>
      <c r="B41" s="95" t="s">
        <v>134</v>
      </c>
      <c r="C41" s="119"/>
      <c r="D41" s="120"/>
    </row>
    <row r="42" spans="1:4" ht="12">
      <c r="A42" s="94"/>
      <c r="B42" s="95"/>
      <c r="C42" s="119"/>
      <c r="D42" s="120"/>
    </row>
    <row r="43" spans="1:4" ht="12">
      <c r="A43" s="96"/>
      <c r="B43" s="97"/>
      <c r="C43" s="119"/>
      <c r="D43" s="120"/>
    </row>
    <row r="44" spans="1:4" ht="12">
      <c r="A44" s="96" t="s">
        <v>136</v>
      </c>
      <c r="B44" s="95"/>
      <c r="C44" s="119"/>
      <c r="D44" s="120"/>
    </row>
    <row r="45" spans="1:4" ht="12">
      <c r="A45" s="94"/>
      <c r="B45" s="95" t="s">
        <v>137</v>
      </c>
      <c r="C45" s="119"/>
      <c r="D45" s="120"/>
    </row>
    <row r="46" spans="1:4" ht="12">
      <c r="A46" s="94"/>
      <c r="B46" s="95" t="s">
        <v>138</v>
      </c>
      <c r="C46" s="119"/>
      <c r="D46" s="120"/>
    </row>
    <row r="47" spans="1:4" ht="12">
      <c r="A47" s="94"/>
      <c r="B47" s="95" t="s">
        <v>139</v>
      </c>
      <c r="C47" s="119"/>
      <c r="D47" s="120"/>
    </row>
    <row r="48" spans="1:4" ht="12">
      <c r="A48" s="94"/>
      <c r="B48" s="95" t="s">
        <v>140</v>
      </c>
      <c r="C48" s="119"/>
      <c r="D48" s="120"/>
    </row>
    <row r="49" spans="1:4" ht="12">
      <c r="A49" s="94"/>
      <c r="B49" s="95" t="s">
        <v>141</v>
      </c>
      <c r="C49" s="119"/>
      <c r="D49" s="120"/>
    </row>
    <row r="50" spans="1:4" ht="12">
      <c r="A50" s="94"/>
      <c r="B50" s="95" t="s">
        <v>142</v>
      </c>
      <c r="C50" s="119"/>
      <c r="D50" s="120"/>
    </row>
    <row r="51" spans="1:4" ht="14.25" customHeight="1">
      <c r="A51" s="94"/>
      <c r="B51" s="95"/>
      <c r="C51" s="119"/>
      <c r="D51" s="120"/>
    </row>
    <row r="52" spans="1:4" ht="12">
      <c r="A52" s="94"/>
      <c r="B52" s="95"/>
      <c r="C52" s="119"/>
      <c r="D52" s="120"/>
    </row>
    <row r="53" spans="1:5" ht="12">
      <c r="A53" s="96" t="s">
        <v>145</v>
      </c>
      <c r="B53" s="97"/>
      <c r="C53" s="114">
        <f>C55+C60</f>
        <v>3580386011</v>
      </c>
      <c r="D53" s="115">
        <f>D55+D60</f>
        <v>-4215317483</v>
      </c>
      <c r="E53" s="113"/>
    </row>
    <row r="54" spans="1:4" ht="12">
      <c r="A54" s="94"/>
      <c r="B54" s="95"/>
      <c r="C54" s="119"/>
      <c r="D54" s="120"/>
    </row>
    <row r="55" spans="1:5" ht="12">
      <c r="A55" s="96" t="s">
        <v>5</v>
      </c>
      <c r="B55" s="95"/>
      <c r="C55" s="114">
        <f>C58</f>
        <v>3564581311</v>
      </c>
      <c r="D55" s="115">
        <f>D56</f>
        <v>-4214043191</v>
      </c>
      <c r="E55" s="113">
        <f>C55+D55</f>
        <v>-649461880</v>
      </c>
    </row>
    <row r="56" spans="1:4" ht="12">
      <c r="A56" s="94"/>
      <c r="B56" s="95" t="s">
        <v>146</v>
      </c>
      <c r="C56" s="119"/>
      <c r="D56" s="120">
        <v>-4214043191</v>
      </c>
    </row>
    <row r="57" spans="1:4" ht="12">
      <c r="A57" s="94"/>
      <c r="B57" s="95" t="s">
        <v>147</v>
      </c>
      <c r="C57" s="119"/>
      <c r="D57" s="120">
        <v>0</v>
      </c>
    </row>
    <row r="58" spans="1:4" ht="12">
      <c r="A58" s="94"/>
      <c r="B58" s="95" t="s">
        <v>148</v>
      </c>
      <c r="C58" s="119">
        <v>3564581311</v>
      </c>
      <c r="D58" s="121"/>
    </row>
    <row r="59" spans="1:4" ht="12">
      <c r="A59" s="94"/>
      <c r="B59" s="95"/>
      <c r="C59" s="119"/>
      <c r="D59" s="120"/>
    </row>
    <row r="60" spans="1:5" ht="12">
      <c r="A60" s="96" t="s">
        <v>149</v>
      </c>
      <c r="B60" s="95"/>
      <c r="C60" s="114">
        <f>C62</f>
        <v>15804700</v>
      </c>
      <c r="D60" s="115">
        <f>D61+D65</f>
        <v>-1274292</v>
      </c>
      <c r="E60" s="113">
        <f>C60+D60</f>
        <v>14530408</v>
      </c>
    </row>
    <row r="61" spans="1:4" ht="12">
      <c r="A61" s="94"/>
      <c r="B61" s="95" t="s">
        <v>150</v>
      </c>
      <c r="C61" s="119"/>
      <c r="D61" s="120">
        <v>-1022152</v>
      </c>
    </row>
    <row r="62" spans="1:4" ht="12">
      <c r="A62" s="94"/>
      <c r="B62" s="95" t="s">
        <v>151</v>
      </c>
      <c r="C62" s="117">
        <v>15804700</v>
      </c>
      <c r="D62" s="120"/>
    </row>
    <row r="63" spans="1:4" ht="12">
      <c r="A63" s="94"/>
      <c r="B63" s="95" t="s">
        <v>152</v>
      </c>
      <c r="C63" s="119"/>
      <c r="D63" s="120"/>
    </row>
    <row r="64" spans="1:4" ht="12">
      <c r="A64" s="94"/>
      <c r="B64" s="95" t="s">
        <v>153</v>
      </c>
      <c r="C64" s="119"/>
      <c r="D64" s="120"/>
    </row>
    <row r="65" spans="1:4" ht="12">
      <c r="A65" s="94"/>
      <c r="B65" s="95" t="s">
        <v>154</v>
      </c>
      <c r="C65" s="119"/>
      <c r="D65" s="120">
        <v>-252140</v>
      </c>
    </row>
    <row r="66" spans="1:4" ht="12">
      <c r="A66" s="94"/>
      <c r="B66" s="95"/>
      <c r="C66" s="119"/>
      <c r="D66" s="120"/>
    </row>
    <row r="67" spans="1:4" ht="12">
      <c r="A67" s="96" t="s">
        <v>8</v>
      </c>
      <c r="B67" s="95"/>
      <c r="C67" s="119"/>
      <c r="D67" s="120"/>
    </row>
    <row r="68" spans="1:4" ht="12">
      <c r="A68" s="94"/>
      <c r="B68" s="95" t="s">
        <v>155</v>
      </c>
      <c r="C68" s="119"/>
      <c r="D68" s="120"/>
    </row>
    <row r="69" spans="1:4" ht="12">
      <c r="A69" s="94"/>
      <c r="B69" s="95" t="s">
        <v>156</v>
      </c>
      <c r="C69" s="119"/>
      <c r="D69" s="120"/>
    </row>
    <row r="70" spans="1:4" ht="12">
      <c r="A70" s="94"/>
      <c r="B70" s="95"/>
      <c r="C70" s="119"/>
      <c r="D70" s="120"/>
    </row>
    <row r="71" spans="1:4" ht="12">
      <c r="A71" s="122"/>
      <c r="B71" s="123"/>
      <c r="C71" s="124"/>
      <c r="D71" s="125"/>
    </row>
    <row r="72" spans="1:2" ht="12">
      <c r="A72" s="88" t="s">
        <v>30</v>
      </c>
      <c r="B72" s="95"/>
    </row>
    <row r="73" spans="1:4" ht="12">
      <c r="A73" s="102"/>
      <c r="B73" s="95"/>
      <c r="C73" s="99"/>
      <c r="D73" s="99"/>
    </row>
    <row r="74" ht="12">
      <c r="D74" s="99"/>
    </row>
    <row r="78" ht="12">
      <c r="D78" s="101"/>
    </row>
    <row r="79" ht="12">
      <c r="D79" s="101"/>
    </row>
    <row r="80" spans="4:6" ht="12">
      <c r="D80" s="101"/>
      <c r="E80" s="126"/>
      <c r="F80" s="127"/>
    </row>
  </sheetData>
  <sheetProtection/>
  <mergeCells count="4">
    <mergeCell ref="A2:D2"/>
    <mergeCell ref="A3:D3"/>
    <mergeCell ref="A4:D4"/>
    <mergeCell ref="A5:D5"/>
  </mergeCells>
  <printOptions horizontalCentered="1" verticalCentered="1"/>
  <pageMargins left="0.2362204724409449" right="0.03937007874015748" top="0.7480314960629921" bottom="0.7480314960629921" header="0.31496062992125984" footer="0.31496062992125984"/>
  <pageSetup horizontalDpi="600" verticalDpi="6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">
      <pane xSplit="1" ySplit="3" topLeftCell="B27" activePane="bottomRight" state="frozen"/>
      <selection pane="topLeft" activeCell="A3" sqref="A3"/>
      <selection pane="topRight" activeCell="B3" sqref="B3"/>
      <selection pane="bottomLeft" activeCell="A5" sqref="A5"/>
      <selection pane="bottomRight" activeCell="A2" sqref="A2:F2"/>
    </sheetView>
  </sheetViews>
  <sheetFormatPr defaultColWidth="11.421875" defaultRowHeight="15"/>
  <cols>
    <col min="1" max="1" width="52.57421875" style="31" customWidth="1"/>
    <col min="2" max="2" width="20.421875" style="3" customWidth="1"/>
    <col min="3" max="3" width="13.140625" style="3" customWidth="1"/>
    <col min="4" max="4" width="12.57421875" style="3" bestFit="1" customWidth="1"/>
    <col min="5" max="5" width="16.8515625" style="3" customWidth="1"/>
    <col min="6" max="6" width="18.421875" style="3" customWidth="1"/>
    <col min="7" max="7" width="18.8515625" style="1" bestFit="1" customWidth="1"/>
    <col min="8" max="8" width="18.8515625" style="2" customWidth="1"/>
    <col min="9" max="9" width="16.8515625" style="3" bestFit="1" customWidth="1"/>
    <col min="10" max="18" width="11.421875" style="3" customWidth="1"/>
    <col min="19" max="16384" width="11.421875" style="31" customWidth="1"/>
  </cols>
  <sheetData>
    <row r="1" spans="1:6" ht="15">
      <c r="A1" s="259" t="s">
        <v>0</v>
      </c>
      <c r="B1" s="260"/>
      <c r="C1" s="260"/>
      <c r="D1" s="260"/>
      <c r="E1" s="260"/>
      <c r="F1" s="261"/>
    </row>
    <row r="2" spans="1:8" s="3" customFormat="1" ht="15">
      <c r="A2" s="262" t="s">
        <v>1</v>
      </c>
      <c r="B2" s="263"/>
      <c r="C2" s="263"/>
      <c r="D2" s="263"/>
      <c r="E2" s="263"/>
      <c r="F2" s="264"/>
      <c r="G2" s="1"/>
      <c r="H2" s="2"/>
    </row>
    <row r="3" spans="1:8" s="3" customFormat="1" ht="15">
      <c r="A3" s="262" t="s">
        <v>2</v>
      </c>
      <c r="B3" s="263"/>
      <c r="C3" s="263"/>
      <c r="D3" s="263"/>
      <c r="E3" s="263"/>
      <c r="F3" s="264"/>
      <c r="G3" s="1"/>
      <c r="H3" s="2"/>
    </row>
    <row r="4" spans="1:8" s="3" customFormat="1" ht="15">
      <c r="A4" s="262" t="s">
        <v>3</v>
      </c>
      <c r="B4" s="263"/>
      <c r="C4" s="263"/>
      <c r="D4" s="263"/>
      <c r="E4" s="263"/>
      <c r="F4" s="264"/>
      <c r="G4" s="1"/>
      <c r="H4" s="2"/>
    </row>
    <row r="5" spans="1:8" s="3" customFormat="1" ht="90">
      <c r="A5" s="4" t="s">
        <v>4</v>
      </c>
      <c r="B5" s="5" t="s">
        <v>5</v>
      </c>
      <c r="C5" s="6" t="s">
        <v>6</v>
      </c>
      <c r="D5" s="5" t="s">
        <v>7</v>
      </c>
      <c r="E5" s="6" t="s">
        <v>8</v>
      </c>
      <c r="F5" s="5" t="s">
        <v>9</v>
      </c>
      <c r="G5" s="1"/>
      <c r="H5" s="2"/>
    </row>
    <row r="6" spans="1:8" s="3" customFormat="1" ht="15">
      <c r="A6" s="7" t="s">
        <v>10</v>
      </c>
      <c r="B6" s="8">
        <f>B9+B7</f>
        <v>12912153690</v>
      </c>
      <c r="C6" s="9"/>
      <c r="D6" s="8"/>
      <c r="E6" s="9"/>
      <c r="F6" s="8">
        <f>B6</f>
        <v>12912153690</v>
      </c>
      <c r="G6" s="1">
        <f>F6</f>
        <v>12912153690</v>
      </c>
      <c r="H6" s="2"/>
    </row>
    <row r="7" spans="1:8" s="3" customFormat="1" ht="15">
      <c r="A7" s="10" t="s">
        <v>11</v>
      </c>
      <c r="B7" s="11">
        <v>17126196881</v>
      </c>
      <c r="C7" s="12"/>
      <c r="D7" s="11"/>
      <c r="E7" s="12"/>
      <c r="F7" s="8">
        <f aca="true" t="shared" si="0" ref="F7:F20">SUM(B7:E7)</f>
        <v>17126196881</v>
      </c>
      <c r="G7" s="1"/>
      <c r="H7" s="2"/>
    </row>
    <row r="8" spans="1:8" s="3" customFormat="1" ht="15">
      <c r="A8" s="13" t="s">
        <v>12</v>
      </c>
      <c r="B8" s="11"/>
      <c r="C8" s="12"/>
      <c r="D8" s="11"/>
      <c r="E8" s="12"/>
      <c r="F8" s="8">
        <f t="shared" si="0"/>
        <v>0</v>
      </c>
      <c r="G8" s="1"/>
      <c r="H8" s="2"/>
    </row>
    <row r="9" spans="1:8" s="3" customFormat="1" ht="15">
      <c r="A9" s="13" t="s">
        <v>13</v>
      </c>
      <c r="B9" s="11">
        <f>-4214043191</f>
        <v>-4214043191</v>
      </c>
      <c r="C9" s="12"/>
      <c r="D9" s="11"/>
      <c r="E9" s="12"/>
      <c r="F9" s="8">
        <f t="shared" si="0"/>
        <v>-4214043191</v>
      </c>
      <c r="G9" s="1"/>
      <c r="H9" s="2"/>
    </row>
    <row r="10" spans="1:8" s="3" customFormat="1" ht="15">
      <c r="A10" s="10"/>
      <c r="B10" s="11"/>
      <c r="C10" s="12"/>
      <c r="D10" s="11"/>
      <c r="E10" s="12"/>
      <c r="F10" s="11"/>
      <c r="G10" s="1"/>
      <c r="H10" s="2"/>
    </row>
    <row r="11" spans="1:8" s="3" customFormat="1" ht="15">
      <c r="A11" s="14" t="s">
        <v>14</v>
      </c>
      <c r="B11" s="8"/>
      <c r="C11" s="9">
        <f>C12+C13+C16</f>
        <v>337474227</v>
      </c>
      <c r="D11" s="8">
        <f>D12+D13+D14+D15+D16</f>
        <v>15409595</v>
      </c>
      <c r="E11" s="9"/>
      <c r="F11" s="8">
        <f t="shared" si="0"/>
        <v>352883822</v>
      </c>
      <c r="G11" s="1"/>
      <c r="H11" s="2"/>
    </row>
    <row r="12" spans="1:8" s="3" customFormat="1" ht="15">
      <c r="A12" s="10" t="s">
        <v>15</v>
      </c>
      <c r="B12" s="11"/>
      <c r="C12" s="12"/>
      <c r="D12" s="11">
        <v>15409595</v>
      </c>
      <c r="E12" s="12"/>
      <c r="F12" s="8">
        <f t="shared" si="0"/>
        <v>15409595</v>
      </c>
      <c r="G12" s="1"/>
      <c r="H12" s="2"/>
    </row>
    <row r="13" spans="1:8" s="3" customFormat="1" ht="15">
      <c r="A13" s="10" t="s">
        <v>16</v>
      </c>
      <c r="B13" s="11"/>
      <c r="C13" s="12">
        <v>337079122</v>
      </c>
      <c r="D13" s="11"/>
      <c r="E13" s="12"/>
      <c r="F13" s="8">
        <f t="shared" si="0"/>
        <v>337079122</v>
      </c>
      <c r="G13" s="1">
        <f>F6+F11</f>
        <v>13265037512</v>
      </c>
      <c r="H13" s="2"/>
    </row>
    <row r="14" spans="1:8" s="3" customFormat="1" ht="15">
      <c r="A14" s="10" t="s">
        <v>17</v>
      </c>
      <c r="B14" s="11"/>
      <c r="C14" s="12"/>
      <c r="D14" s="11"/>
      <c r="E14" s="12"/>
      <c r="F14" s="8">
        <f t="shared" si="0"/>
        <v>0</v>
      </c>
      <c r="G14" s="1"/>
      <c r="H14" s="15">
        <v>17126196881</v>
      </c>
    </row>
    <row r="15" spans="1:8" s="3" customFormat="1" ht="15">
      <c r="A15" s="10" t="s">
        <v>18</v>
      </c>
      <c r="B15" s="11"/>
      <c r="C15" s="12"/>
      <c r="D15" s="11"/>
      <c r="E15" s="12"/>
      <c r="F15" s="8">
        <f t="shared" si="0"/>
        <v>0</v>
      </c>
      <c r="G15" s="1"/>
      <c r="H15" s="15">
        <f>B9</f>
        <v>-4214043191</v>
      </c>
    </row>
    <row r="16" spans="1:8" s="3" customFormat="1" ht="15">
      <c r="A16" s="10" t="s">
        <v>19</v>
      </c>
      <c r="B16" s="11"/>
      <c r="C16" s="11">
        <v>395105</v>
      </c>
      <c r="D16" s="11"/>
      <c r="E16" s="12"/>
      <c r="F16" s="8">
        <f>SUM(C16:E16)</f>
        <v>395105</v>
      </c>
      <c r="G16" s="1"/>
      <c r="H16" s="15">
        <f>SUM(H14:H15)</f>
        <v>12912153690</v>
      </c>
    </row>
    <row r="17" spans="1:8" s="3" customFormat="1" ht="15">
      <c r="A17" s="10"/>
      <c r="B17" s="11"/>
      <c r="C17" s="12"/>
      <c r="D17" s="11"/>
      <c r="E17" s="12"/>
      <c r="F17" s="11"/>
      <c r="G17" s="1"/>
      <c r="H17" s="2"/>
    </row>
    <row r="18" spans="1:8" s="3" customFormat="1" ht="30">
      <c r="A18" s="14" t="s">
        <v>20</v>
      </c>
      <c r="B18" s="11">
        <v>0</v>
      </c>
      <c r="C18" s="12"/>
      <c r="D18" s="11"/>
      <c r="E18" s="9">
        <f>E19+E20</f>
        <v>0</v>
      </c>
      <c r="F18" s="8">
        <f t="shared" si="0"/>
        <v>0</v>
      </c>
      <c r="G18" s="1">
        <f>SUM(G6:G17)</f>
        <v>26177191202</v>
      </c>
      <c r="H18" s="2"/>
    </row>
    <row r="19" spans="1:8" s="3" customFormat="1" ht="15">
      <c r="A19" s="10" t="s">
        <v>21</v>
      </c>
      <c r="B19" s="11"/>
      <c r="C19" s="12"/>
      <c r="D19" s="11"/>
      <c r="E19" s="12"/>
      <c r="F19" s="8">
        <f t="shared" si="0"/>
        <v>0</v>
      </c>
      <c r="G19" s="1"/>
      <c r="H19" s="2"/>
    </row>
    <row r="20" spans="1:9" s="3" customFormat="1" ht="15">
      <c r="A20" s="10" t="s">
        <v>22</v>
      </c>
      <c r="B20" s="11"/>
      <c r="C20" s="12"/>
      <c r="D20" s="11"/>
      <c r="E20" s="12"/>
      <c r="F20" s="8">
        <f t="shared" si="0"/>
        <v>0</v>
      </c>
      <c r="G20" s="1"/>
      <c r="H20" s="2"/>
      <c r="I20" s="16"/>
    </row>
    <row r="21" spans="1:8" s="3" customFormat="1" ht="15">
      <c r="A21" s="17"/>
      <c r="B21" s="18"/>
      <c r="C21" s="19"/>
      <c r="D21" s="18"/>
      <c r="E21" s="19"/>
      <c r="F21" s="18"/>
      <c r="G21" s="1"/>
      <c r="H21" s="2"/>
    </row>
    <row r="22" spans="1:8" s="3" customFormat="1" ht="15">
      <c r="A22" s="7" t="s">
        <v>23</v>
      </c>
      <c r="B22" s="8">
        <f>B6</f>
        <v>12912153690</v>
      </c>
      <c r="C22" s="8">
        <f>C11</f>
        <v>337474227</v>
      </c>
      <c r="D22" s="8">
        <f>D6+D11</f>
        <v>15409595</v>
      </c>
      <c r="E22" s="8">
        <f>E6+E18</f>
        <v>0</v>
      </c>
      <c r="F22" s="8">
        <f>SUM(B22:E22)</f>
        <v>13265037512</v>
      </c>
      <c r="G22" s="20">
        <v>13265037512</v>
      </c>
      <c r="H22" s="15"/>
    </row>
    <row r="23" spans="1:8" s="3" customFormat="1" ht="30">
      <c r="A23" s="21" t="s">
        <v>24</v>
      </c>
      <c r="B23" s="22">
        <f>B26+B24</f>
        <v>-649461880</v>
      </c>
      <c r="C23" s="22"/>
      <c r="D23" s="23"/>
      <c r="E23" s="23"/>
      <c r="F23" s="22">
        <f>B23</f>
        <v>-649461880</v>
      </c>
      <c r="G23" s="20" t="s">
        <v>25</v>
      </c>
      <c r="H23" s="2"/>
    </row>
    <row r="24" spans="1:8" s="3" customFormat="1" ht="15">
      <c r="A24" s="24" t="s">
        <v>11</v>
      </c>
      <c r="B24" s="11">
        <v>10342657</v>
      </c>
      <c r="C24" s="11"/>
      <c r="D24" s="11"/>
      <c r="E24" s="11"/>
      <c r="F24" s="8">
        <f>SUM(B24:E24)</f>
        <v>10342657</v>
      </c>
      <c r="G24" s="20"/>
      <c r="H24" s="2"/>
    </row>
    <row r="25" spans="1:8" s="3" customFormat="1" ht="15">
      <c r="A25" s="25" t="s">
        <v>12</v>
      </c>
      <c r="B25" s="11">
        <v>0</v>
      </c>
      <c r="C25" s="12"/>
      <c r="D25" s="11"/>
      <c r="E25" s="11"/>
      <c r="F25" s="8">
        <f>SUM(B25:E25)</f>
        <v>0</v>
      </c>
      <c r="G25" s="20"/>
      <c r="H25" s="2"/>
    </row>
    <row r="26" spans="1:8" s="3" customFormat="1" ht="15">
      <c r="A26" s="25" t="s">
        <v>13</v>
      </c>
      <c r="B26" s="11">
        <f>-14572114-644506200-726223</f>
        <v>-659804537</v>
      </c>
      <c r="C26" s="12"/>
      <c r="D26" s="11"/>
      <c r="E26" s="12"/>
      <c r="F26" s="8">
        <f>SUM(B26:E26)</f>
        <v>-659804537</v>
      </c>
      <c r="G26" s="20"/>
      <c r="H26" s="2"/>
    </row>
    <row r="27" spans="1:8" s="3" customFormat="1" ht="15">
      <c r="A27" s="24"/>
      <c r="B27" s="11"/>
      <c r="C27" s="12"/>
      <c r="D27" s="11"/>
      <c r="E27" s="12"/>
      <c r="F27" s="11"/>
      <c r="G27" s="20"/>
      <c r="H27" s="2"/>
    </row>
    <row r="28" spans="1:8" s="3" customFormat="1" ht="30">
      <c r="A28" s="26" t="s">
        <v>26</v>
      </c>
      <c r="B28" s="8"/>
      <c r="C28" s="9">
        <f>C30+C33</f>
        <v>15409595</v>
      </c>
      <c r="D28" s="8">
        <f>D29+D30+D33</f>
        <v>-879187</v>
      </c>
      <c r="E28" s="9"/>
      <c r="F28" s="8">
        <f>SUM(B28:E28)</f>
        <v>14530408</v>
      </c>
      <c r="G28" s="20" t="s">
        <v>25</v>
      </c>
      <c r="H28" s="2"/>
    </row>
    <row r="29" spans="1:8" s="3" customFormat="1" ht="15">
      <c r="A29" s="24" t="s">
        <v>15</v>
      </c>
      <c r="B29" s="11"/>
      <c r="C29" s="12"/>
      <c r="D29" s="11">
        <v>14387443</v>
      </c>
      <c r="E29" s="12"/>
      <c r="F29" s="8">
        <f>SUM(B29:E29)</f>
        <v>14387443</v>
      </c>
      <c r="G29" s="20" t="s">
        <v>27</v>
      </c>
      <c r="H29" s="2"/>
    </row>
    <row r="30" spans="1:8" s="3" customFormat="1" ht="15">
      <c r="A30" s="24" t="s">
        <v>16</v>
      </c>
      <c r="B30" s="11"/>
      <c r="C30" s="12">
        <v>15409595</v>
      </c>
      <c r="D30" s="11">
        <v>-15409595</v>
      </c>
      <c r="E30" s="12"/>
      <c r="F30" s="8">
        <f>SUM(B30:E30)</f>
        <v>0</v>
      </c>
      <c r="G30" s="20" t="s">
        <v>25</v>
      </c>
      <c r="H30" s="2"/>
    </row>
    <row r="31" spans="1:8" s="3" customFormat="1" ht="15">
      <c r="A31" s="24" t="s">
        <v>17</v>
      </c>
      <c r="B31" s="11"/>
      <c r="C31" s="12"/>
      <c r="D31" s="11"/>
      <c r="E31" s="12"/>
      <c r="F31" s="8">
        <f>SUM(B31:E31)</f>
        <v>0</v>
      </c>
      <c r="G31" s="20"/>
      <c r="H31" s="2"/>
    </row>
    <row r="32" spans="1:8" s="3" customFormat="1" ht="15">
      <c r="A32" s="24" t="s">
        <v>18</v>
      </c>
      <c r="B32" s="11"/>
      <c r="C32" s="12"/>
      <c r="D32" s="11"/>
      <c r="E32" s="12"/>
      <c r="F32" s="8">
        <f>SUM(B32:E32)</f>
        <v>0</v>
      </c>
      <c r="G32" s="20"/>
      <c r="H32" s="2"/>
    </row>
    <row r="33" spans="1:8" s="3" customFormat="1" ht="15">
      <c r="A33" s="24" t="s">
        <v>19</v>
      </c>
      <c r="B33" s="11"/>
      <c r="C33" s="11"/>
      <c r="D33" s="11">
        <v>142965</v>
      </c>
      <c r="E33" s="12"/>
      <c r="F33" s="8">
        <f>SUM(C33:E33)</f>
        <v>142965</v>
      </c>
      <c r="G33" s="20"/>
      <c r="H33" s="2"/>
    </row>
    <row r="34" spans="1:8" s="3" customFormat="1" ht="15">
      <c r="A34" s="24"/>
      <c r="B34" s="11"/>
      <c r="C34" s="12"/>
      <c r="D34" s="11"/>
      <c r="E34" s="12"/>
      <c r="F34" s="11"/>
      <c r="G34" s="20"/>
      <c r="H34" s="2"/>
    </row>
    <row r="35" spans="1:8" s="3" customFormat="1" ht="30">
      <c r="A35" s="26" t="s">
        <v>28</v>
      </c>
      <c r="B35" s="11"/>
      <c r="C35" s="12"/>
      <c r="D35" s="11"/>
      <c r="E35" s="9">
        <f>E36+E37</f>
        <v>0</v>
      </c>
      <c r="F35" s="8">
        <f>SUM(B35:E35)</f>
        <v>0</v>
      </c>
      <c r="G35" s="20" t="s">
        <v>25</v>
      </c>
      <c r="H35" s="2"/>
    </row>
    <row r="36" spans="1:8" s="3" customFormat="1" ht="15">
      <c r="A36" s="24" t="s">
        <v>21</v>
      </c>
      <c r="B36" s="11"/>
      <c r="C36" s="12"/>
      <c r="D36" s="11"/>
      <c r="E36" s="12"/>
      <c r="F36" s="8">
        <f>SUM(B36:E36)</f>
        <v>0</v>
      </c>
      <c r="G36" s="20">
        <f>SUM(G22:G35)</f>
        <v>13265037512</v>
      </c>
      <c r="H36" s="2"/>
    </row>
    <row r="37" spans="1:8" s="3" customFormat="1" ht="15">
      <c r="A37" s="24" t="s">
        <v>22</v>
      </c>
      <c r="B37" s="11"/>
      <c r="C37" s="12"/>
      <c r="D37" s="11"/>
      <c r="E37" s="12"/>
      <c r="F37" s="8">
        <f>SUM(B37:E37)</f>
        <v>0</v>
      </c>
      <c r="G37" s="20"/>
      <c r="H37" s="2"/>
    </row>
    <row r="38" spans="1:8" s="3" customFormat="1" ht="15">
      <c r="A38" s="24"/>
      <c r="B38" s="11"/>
      <c r="C38" s="12"/>
      <c r="D38" s="11"/>
      <c r="E38" s="12"/>
      <c r="F38" s="11"/>
      <c r="G38" s="20"/>
      <c r="H38" s="2"/>
    </row>
    <row r="39" spans="1:8" s="3" customFormat="1" ht="15">
      <c r="A39" s="7" t="s">
        <v>257</v>
      </c>
      <c r="B39" s="8">
        <f>+B22+B23+B28+B35</f>
        <v>12262691810</v>
      </c>
      <c r="C39" s="9">
        <f>C22+C28+C23</f>
        <v>352883822</v>
      </c>
      <c r="D39" s="8">
        <f>D22+D28+D35+D23</f>
        <v>14530408</v>
      </c>
      <c r="E39" s="9">
        <f>E21+E35</f>
        <v>0</v>
      </c>
      <c r="F39" s="8">
        <f>SUM(B39:E39)</f>
        <v>12630106040</v>
      </c>
      <c r="G39" s="20">
        <v>12630106040</v>
      </c>
      <c r="H39" s="15">
        <f>F39-G39</f>
        <v>0</v>
      </c>
    </row>
    <row r="40" spans="1:8" s="3" customFormat="1" ht="15">
      <c r="A40" s="27"/>
      <c r="B40" s="28"/>
      <c r="C40" s="28"/>
      <c r="D40" s="28"/>
      <c r="E40" s="28"/>
      <c r="F40" s="28"/>
      <c r="G40" s="20"/>
      <c r="H40" s="2"/>
    </row>
    <row r="41" spans="1:8" s="3" customFormat="1" ht="15">
      <c r="A41" s="27"/>
      <c r="B41" s="28"/>
      <c r="C41" s="28"/>
      <c r="D41" s="28"/>
      <c r="E41" s="28" t="s">
        <v>29</v>
      </c>
      <c r="F41" s="28"/>
      <c r="G41" s="29"/>
      <c r="H41" s="2"/>
    </row>
    <row r="42" spans="1:8" s="3" customFormat="1" ht="15">
      <c r="A42" s="30" t="s">
        <v>30</v>
      </c>
      <c r="B42" s="28"/>
      <c r="C42" s="28"/>
      <c r="D42" s="28"/>
      <c r="E42" s="28"/>
      <c r="F42" s="28"/>
      <c r="G42" s="1"/>
      <c r="H42" s="2"/>
    </row>
    <row r="43" spans="1:8" s="3" customFormat="1" ht="15">
      <c r="A43" s="31"/>
      <c r="G43" s="1"/>
      <c r="H43" s="2"/>
    </row>
    <row r="44" spans="1:8" s="3" customFormat="1" ht="15">
      <c r="A44" s="31"/>
      <c r="F44" s="16"/>
      <c r="G44" s="1"/>
      <c r="H44" s="2"/>
    </row>
    <row r="45" spans="1:8" s="3" customFormat="1" ht="15">
      <c r="A45" s="31"/>
      <c r="G45" s="1"/>
      <c r="H45" s="2"/>
    </row>
    <row r="46" spans="1:8" s="3" customFormat="1" ht="15">
      <c r="A46" s="31"/>
      <c r="F46" s="16"/>
      <c r="G46" s="1"/>
      <c r="H46" s="2"/>
    </row>
    <row r="47" spans="1:8" s="3" customFormat="1" ht="9" customHeight="1">
      <c r="A47" s="31"/>
      <c r="G47" s="1"/>
      <c r="H47" s="2"/>
    </row>
    <row r="48" spans="1:8" s="3" customFormat="1" ht="12" customHeight="1" hidden="1">
      <c r="A48" s="31"/>
      <c r="G48" s="1"/>
      <c r="H48" s="2"/>
    </row>
    <row r="49" spans="1:8" s="3" customFormat="1" ht="11.25" customHeight="1">
      <c r="A49" s="31"/>
      <c r="G49" s="1"/>
      <c r="H49" s="2"/>
    </row>
    <row r="50" ht="11.25" customHeight="1" hidden="1"/>
    <row r="51" ht="15" hidden="1"/>
    <row r="52" ht="15" hidden="1"/>
  </sheetData>
  <sheetProtection/>
  <mergeCells count="4">
    <mergeCell ref="A1:F1"/>
    <mergeCell ref="A2:F2"/>
    <mergeCell ref="A3:F3"/>
    <mergeCell ref="A4:F4"/>
  </mergeCells>
  <printOptions horizontalCentered="1"/>
  <pageMargins left="0.2362204724409449" right="0" top="0.7480314960629921" bottom="0.5511811023622047" header="0.31496062992125984" footer="0.31496062992125984"/>
  <pageSetup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zoomScalePageLayoutView="0" workbookViewId="0" topLeftCell="A7">
      <selection activeCell="F40" sqref="F40"/>
    </sheetView>
  </sheetViews>
  <sheetFormatPr defaultColWidth="11.421875" defaultRowHeight="15"/>
  <cols>
    <col min="1" max="1" width="2.7109375" style="88" customWidth="1"/>
    <col min="2" max="2" width="49.57421875" style="88" customWidth="1"/>
    <col min="3" max="3" width="17.57421875" style="88" bestFit="1" customWidth="1"/>
    <col min="4" max="4" width="14.57421875" style="182" customWidth="1"/>
    <col min="5" max="5" width="14.140625" style="182" customWidth="1"/>
    <col min="6" max="6" width="17.00390625" style="88" customWidth="1"/>
    <col min="7" max="7" width="14.140625" style="88" customWidth="1"/>
    <col min="8" max="8" width="15.00390625" style="153" bestFit="1" customWidth="1"/>
    <col min="9" max="9" width="15.00390625" style="88" bestFit="1" customWidth="1"/>
    <col min="10" max="11" width="14.140625" style="88" bestFit="1" customWidth="1"/>
    <col min="12" max="16384" width="11.421875" style="88" customWidth="1"/>
  </cols>
  <sheetData>
    <row r="1" spans="1:7" ht="12">
      <c r="A1" s="246" t="s">
        <v>0</v>
      </c>
      <c r="B1" s="247"/>
      <c r="C1" s="247"/>
      <c r="D1" s="247"/>
      <c r="E1" s="247"/>
      <c r="F1" s="247"/>
      <c r="G1" s="248"/>
    </row>
    <row r="2" spans="1:7" ht="12">
      <c r="A2" s="249" t="s">
        <v>184</v>
      </c>
      <c r="B2" s="250"/>
      <c r="C2" s="250"/>
      <c r="D2" s="250"/>
      <c r="E2" s="250"/>
      <c r="F2" s="250"/>
      <c r="G2" s="251"/>
    </row>
    <row r="3" spans="1:7" ht="15" customHeight="1">
      <c r="A3" s="249" t="s">
        <v>164</v>
      </c>
      <c r="B3" s="250"/>
      <c r="C3" s="250"/>
      <c r="D3" s="250"/>
      <c r="E3" s="250"/>
      <c r="F3" s="250"/>
      <c r="G3" s="251"/>
    </row>
    <row r="4" spans="1:7" ht="12">
      <c r="A4" s="252" t="s">
        <v>3</v>
      </c>
      <c r="B4" s="253"/>
      <c r="C4" s="253"/>
      <c r="D4" s="253"/>
      <c r="E4" s="253"/>
      <c r="F4" s="253"/>
      <c r="G4" s="254"/>
    </row>
    <row r="5" spans="1:7" ht="36">
      <c r="A5" s="257" t="s">
        <v>4</v>
      </c>
      <c r="B5" s="258"/>
      <c r="C5" s="128" t="s">
        <v>185</v>
      </c>
      <c r="D5" s="154" t="s">
        <v>186</v>
      </c>
      <c r="E5" s="155" t="s">
        <v>187</v>
      </c>
      <c r="F5" s="129" t="s">
        <v>188</v>
      </c>
      <c r="G5" s="156" t="s">
        <v>189</v>
      </c>
    </row>
    <row r="6" spans="1:7" ht="12">
      <c r="A6" s="131"/>
      <c r="B6" s="30"/>
      <c r="C6" s="157"/>
      <c r="D6" s="158"/>
      <c r="E6" s="159"/>
      <c r="F6" s="160"/>
      <c r="G6" s="161"/>
    </row>
    <row r="7" spans="1:8" s="140" customFormat="1" ht="12">
      <c r="A7" s="143" t="s">
        <v>101</v>
      </c>
      <c r="B7" s="135"/>
      <c r="C7" s="162"/>
      <c r="D7" s="163"/>
      <c r="E7" s="164"/>
      <c r="F7" s="165"/>
      <c r="G7" s="166"/>
      <c r="H7" s="167"/>
    </row>
    <row r="8" spans="1:7" ht="12">
      <c r="A8" s="131"/>
      <c r="B8" s="30"/>
      <c r="C8" s="159"/>
      <c r="D8" s="158"/>
      <c r="E8" s="159"/>
      <c r="F8" s="160"/>
      <c r="G8" s="161"/>
    </row>
    <row r="9" spans="1:8" s="140" customFormat="1" ht="12">
      <c r="A9" s="143" t="s">
        <v>104</v>
      </c>
      <c r="B9" s="135"/>
      <c r="C9" s="168">
        <f>C10+C11+C12+C13+C14+C15+C16</f>
        <v>151558931.45000005</v>
      </c>
      <c r="D9" s="169">
        <f>SUM(D10:D16)</f>
        <v>451985946.8</v>
      </c>
      <c r="E9" s="169">
        <f>SUM(E10:E16)</f>
        <v>214829015</v>
      </c>
      <c r="F9" s="170">
        <f>(C9+D9-E9)</f>
        <v>388715863.25</v>
      </c>
      <c r="G9" s="171">
        <f>F9-C9</f>
        <v>237156931.79999995</v>
      </c>
      <c r="H9" s="167"/>
    </row>
    <row r="10" spans="1:7" ht="12">
      <c r="A10" s="131"/>
      <c r="B10" s="30" t="s">
        <v>105</v>
      </c>
      <c r="C10" s="172">
        <f>'[1]BALANZA'!E25+1</f>
        <v>121419497.21000004</v>
      </c>
      <c r="D10" s="173">
        <f>'[1]BALANZA'!G25</f>
        <v>358618133.82</v>
      </c>
      <c r="E10" s="173">
        <f>'[1]BALANZA'!H25</f>
        <v>121419496.21</v>
      </c>
      <c r="F10" s="174">
        <f aca="true" t="shared" si="0" ref="F10:F27">(C10+D10-E10)</f>
        <v>358618134.82000005</v>
      </c>
      <c r="G10" s="175">
        <f aca="true" t="shared" si="1" ref="G10:G27">F10-C10</f>
        <v>237198637.61</v>
      </c>
    </row>
    <row r="11" spans="1:7" ht="12">
      <c r="A11" s="131"/>
      <c r="B11" s="30" t="s">
        <v>106</v>
      </c>
      <c r="C11" s="172">
        <f>'[1]BALANZA'!E38</f>
        <v>1020298.370000015</v>
      </c>
      <c r="D11" s="173">
        <f>'[1]BALANZA'!G38</f>
        <v>40663505.739999995</v>
      </c>
      <c r="E11" s="173">
        <f>'[1]BALANZA'!H38+0.3</f>
        <v>40879515.730000004</v>
      </c>
      <c r="F11" s="174">
        <f t="shared" si="0"/>
        <v>804288.3800000027</v>
      </c>
      <c r="G11" s="175">
        <f t="shared" si="1"/>
        <v>-216009.99000001233</v>
      </c>
    </row>
    <row r="12" spans="1:9" ht="12">
      <c r="A12" s="131"/>
      <c r="B12" s="30" t="s">
        <v>107</v>
      </c>
      <c r="C12" s="172">
        <v>0</v>
      </c>
      <c r="D12" s="173">
        <v>0</v>
      </c>
      <c r="E12" s="173">
        <v>0</v>
      </c>
      <c r="F12" s="170">
        <f t="shared" si="0"/>
        <v>0</v>
      </c>
      <c r="G12" s="171">
        <f t="shared" si="1"/>
        <v>0</v>
      </c>
      <c r="I12" s="176"/>
    </row>
    <row r="13" spans="1:9" ht="12">
      <c r="A13" s="131"/>
      <c r="B13" s="30" t="s">
        <v>108</v>
      </c>
      <c r="C13" s="172">
        <v>0</v>
      </c>
      <c r="D13" s="173">
        <v>0</v>
      </c>
      <c r="E13" s="173">
        <v>0</v>
      </c>
      <c r="F13" s="170">
        <f t="shared" si="0"/>
        <v>0</v>
      </c>
      <c r="G13" s="171">
        <f t="shared" si="1"/>
        <v>0</v>
      </c>
      <c r="I13" s="176"/>
    </row>
    <row r="14" spans="1:9" ht="12">
      <c r="A14" s="131"/>
      <c r="B14" s="30" t="s">
        <v>109</v>
      </c>
      <c r="C14" s="172">
        <f>'[1]BALANZA'!E46</f>
        <v>29119135.870000005</v>
      </c>
      <c r="D14" s="173">
        <f>'[1]BALANZA'!G46</f>
        <v>52704307.239999995</v>
      </c>
      <c r="E14" s="173">
        <f>'[1]BALANZA'!H46</f>
        <v>52530003.06</v>
      </c>
      <c r="F14" s="174">
        <f>(C14+D14-E14)</f>
        <v>29293440.049999997</v>
      </c>
      <c r="G14" s="175">
        <f t="shared" si="1"/>
        <v>174304.17999999225</v>
      </c>
      <c r="I14" s="176"/>
    </row>
    <row r="15" spans="1:9" ht="12">
      <c r="A15" s="131"/>
      <c r="B15" s="30" t="s">
        <v>110</v>
      </c>
      <c r="C15" s="172">
        <v>0</v>
      </c>
      <c r="D15" s="173">
        <v>0</v>
      </c>
      <c r="E15" s="173">
        <v>0</v>
      </c>
      <c r="F15" s="170">
        <f t="shared" si="0"/>
        <v>0</v>
      </c>
      <c r="G15" s="171">
        <f t="shared" si="1"/>
        <v>0</v>
      </c>
      <c r="I15" s="176"/>
    </row>
    <row r="16" spans="1:9" ht="12">
      <c r="A16" s="131"/>
      <c r="B16" s="30" t="s">
        <v>111</v>
      </c>
      <c r="C16" s="172">
        <v>0</v>
      </c>
      <c r="D16" s="173">
        <v>0</v>
      </c>
      <c r="E16" s="173">
        <v>0</v>
      </c>
      <c r="F16" s="170">
        <f t="shared" si="0"/>
        <v>0</v>
      </c>
      <c r="G16" s="171">
        <f t="shared" si="1"/>
        <v>0</v>
      </c>
      <c r="I16" s="176"/>
    </row>
    <row r="17" spans="1:9" ht="12">
      <c r="A17" s="131"/>
      <c r="B17" s="30"/>
      <c r="C17" s="172"/>
      <c r="D17" s="159"/>
      <c r="E17" s="159"/>
      <c r="F17" s="170"/>
      <c r="G17" s="171"/>
      <c r="I17" s="176"/>
    </row>
    <row r="18" spans="1:9" s="140" customFormat="1" ht="12">
      <c r="A18" s="143" t="s">
        <v>113</v>
      </c>
      <c r="B18" s="135"/>
      <c r="C18" s="177">
        <f>C19+C20+C21+C22+C23+C24+C25+C26+C27</f>
        <v>13234898078</v>
      </c>
      <c r="D18" s="177">
        <f>D19+D20+D21+D22+D23+D24+D25+D26+D27</f>
        <v>502304884.72</v>
      </c>
      <c r="E18" s="177">
        <f>E19+E20+E21+E22+E23+E24+E25+E26+E27</f>
        <v>1137194650.63</v>
      </c>
      <c r="F18" s="177">
        <f>F19+F20+F21+F22+F23+F24+F25+F26+F27</f>
        <v>12600008312.09</v>
      </c>
      <c r="G18" s="171">
        <f>F18-C18</f>
        <v>-634889765.9099998</v>
      </c>
      <c r="H18" s="167"/>
      <c r="I18" s="176"/>
    </row>
    <row r="19" spans="1:9" ht="12">
      <c r="A19" s="131"/>
      <c r="B19" s="30" t="s">
        <v>114</v>
      </c>
      <c r="C19" s="172">
        <v>0</v>
      </c>
      <c r="D19" s="173">
        <f>'[1]BALANZA'!G26</f>
        <v>0</v>
      </c>
      <c r="E19" s="173">
        <f>'[1]BALANZA'!H26</f>
        <v>0</v>
      </c>
      <c r="F19" s="174">
        <f t="shared" si="0"/>
        <v>0</v>
      </c>
      <c r="G19" s="175">
        <f t="shared" si="1"/>
        <v>0</v>
      </c>
      <c r="I19" s="176"/>
    </row>
    <row r="20" spans="1:9" ht="12">
      <c r="A20" s="131"/>
      <c r="B20" s="30" t="s">
        <v>115</v>
      </c>
      <c r="C20" s="172">
        <v>0</v>
      </c>
      <c r="D20" s="173">
        <v>0</v>
      </c>
      <c r="E20" s="173">
        <v>0</v>
      </c>
      <c r="F20" s="170">
        <f t="shared" si="0"/>
        <v>0</v>
      </c>
      <c r="G20" s="171">
        <f t="shared" si="1"/>
        <v>0</v>
      </c>
      <c r="I20" s="176"/>
    </row>
    <row r="21" spans="1:10" ht="12">
      <c r="A21" s="131"/>
      <c r="B21" s="30" t="s">
        <v>116</v>
      </c>
      <c r="C21" s="172">
        <f>'[1]Estado de Situación Financiera'!$D$22</f>
        <v>9388435687</v>
      </c>
      <c r="D21" s="173">
        <f>'[1]BALANZA'!G91+'[1]BALANZA'!G94</f>
        <v>474430692.33000004</v>
      </c>
      <c r="E21" s="173">
        <f>'[1]BALANZA'!H91+'[1]BALANZA'!H94</f>
        <v>1107135892.89</v>
      </c>
      <c r="F21" s="174">
        <f t="shared" si="0"/>
        <v>8755730486.44</v>
      </c>
      <c r="G21" s="175">
        <f t="shared" si="1"/>
        <v>-632705200.5599995</v>
      </c>
      <c r="I21" s="176"/>
      <c r="J21" s="153"/>
    </row>
    <row r="22" spans="1:11" ht="12">
      <c r="A22" s="131"/>
      <c r="B22" s="30" t="s">
        <v>117</v>
      </c>
      <c r="C22" s="172">
        <f>'[1]Estado de Situación Financiera'!$D$23</f>
        <v>1624512014</v>
      </c>
      <c r="D22" s="173">
        <f>'[1]BALANZA'!G65+'[1]BALANZA'!G67+'[1]BALANZA'!G69+'[1]BALANZA'!G81</f>
        <v>27874192.39</v>
      </c>
      <c r="E22" s="173">
        <f>'[1]BALANZA'!H65+'[1]BALANZA'!H67+'[1]BALANZA'!H69+'[1]BALANZA'!H71+'[1]BALANZA'!H73+'[1]BALANZA'!H81</f>
        <v>30058757.740000002</v>
      </c>
      <c r="F22" s="174">
        <f>(C22+D22-E22)</f>
        <v>1622327448.65</v>
      </c>
      <c r="G22" s="175">
        <f t="shared" si="1"/>
        <v>-2184565.3499999046</v>
      </c>
      <c r="I22" s="176"/>
      <c r="J22" s="153"/>
      <c r="K22" s="153"/>
    </row>
    <row r="23" spans="1:9" ht="12">
      <c r="A23" s="131"/>
      <c r="B23" s="30" t="s">
        <v>118</v>
      </c>
      <c r="C23" s="172">
        <f>'[1]Estado de Situación Financiera'!$D$24</f>
        <v>2221950377</v>
      </c>
      <c r="D23" s="173">
        <f>'[1]BALANZA'!G80</f>
        <v>0</v>
      </c>
      <c r="E23" s="173">
        <f>'[1]BALANZA'!H80</f>
        <v>0</v>
      </c>
      <c r="F23" s="174">
        <f t="shared" si="0"/>
        <v>2221950377</v>
      </c>
      <c r="G23" s="175">
        <f t="shared" si="1"/>
        <v>0</v>
      </c>
      <c r="I23" s="176"/>
    </row>
    <row r="24" spans="1:10" ht="12">
      <c r="A24" s="131"/>
      <c r="B24" s="30" t="s">
        <v>119</v>
      </c>
      <c r="C24" s="159">
        <v>0</v>
      </c>
      <c r="D24" s="159"/>
      <c r="E24" s="159"/>
      <c r="F24" s="170">
        <f t="shared" si="0"/>
        <v>0</v>
      </c>
      <c r="G24" s="171">
        <f t="shared" si="1"/>
        <v>0</v>
      </c>
      <c r="I24" s="176"/>
      <c r="J24" s="153"/>
    </row>
    <row r="25" spans="1:9" ht="12">
      <c r="A25" s="131"/>
      <c r="B25" s="30" t="s">
        <v>120</v>
      </c>
      <c r="C25" s="159">
        <v>0</v>
      </c>
      <c r="D25" s="159"/>
      <c r="E25" s="159"/>
      <c r="F25" s="170">
        <f t="shared" si="0"/>
        <v>0</v>
      </c>
      <c r="G25" s="171">
        <f t="shared" si="1"/>
        <v>0</v>
      </c>
      <c r="I25" s="176"/>
    </row>
    <row r="26" spans="1:10" ht="12">
      <c r="A26" s="131"/>
      <c r="B26" s="30" t="s">
        <v>121</v>
      </c>
      <c r="C26" s="159">
        <v>0</v>
      </c>
      <c r="D26" s="159"/>
      <c r="E26" s="159"/>
      <c r="F26" s="170">
        <f t="shared" si="0"/>
        <v>0</v>
      </c>
      <c r="G26" s="171">
        <f t="shared" si="1"/>
        <v>0</v>
      </c>
      <c r="I26" s="176"/>
      <c r="J26" s="153"/>
    </row>
    <row r="27" spans="1:9" ht="12">
      <c r="A27" s="131"/>
      <c r="B27" s="30" t="s">
        <v>122</v>
      </c>
      <c r="C27" s="159">
        <v>0</v>
      </c>
      <c r="D27" s="159"/>
      <c r="E27" s="159"/>
      <c r="F27" s="170">
        <f t="shared" si="0"/>
        <v>0</v>
      </c>
      <c r="G27" s="171">
        <f t="shared" si="1"/>
        <v>0</v>
      </c>
      <c r="I27" s="176"/>
    </row>
    <row r="28" spans="1:9" ht="12">
      <c r="A28" s="131"/>
      <c r="B28" s="30"/>
      <c r="C28" s="169">
        <f>C9+C18</f>
        <v>13386457009.45</v>
      </c>
      <c r="D28" s="169">
        <f>D9+D18</f>
        <v>954290831.52</v>
      </c>
      <c r="E28" s="169">
        <f>E9+E18</f>
        <v>1352023665.63</v>
      </c>
      <c r="F28" s="169">
        <f>F9+F18</f>
        <v>12988724175.34</v>
      </c>
      <c r="G28" s="169">
        <f>F28-C28</f>
        <v>-397732834.1100006</v>
      </c>
      <c r="I28" s="176"/>
    </row>
    <row r="29" spans="1:7" ht="12">
      <c r="A29" s="149"/>
      <c r="B29" s="178"/>
      <c r="C29" s="179"/>
      <c r="D29" s="179"/>
      <c r="E29" s="179"/>
      <c r="F29" s="180"/>
      <c r="G29" s="181"/>
    </row>
    <row r="30" ht="12">
      <c r="A30" s="30" t="s">
        <v>30</v>
      </c>
    </row>
    <row r="31" ht="20.25" customHeight="1"/>
    <row r="33" ht="5.25" customHeight="1"/>
  </sheetData>
  <sheetProtection/>
  <mergeCells count="5">
    <mergeCell ref="A1:G1"/>
    <mergeCell ref="A2:G2"/>
    <mergeCell ref="A3:G3"/>
    <mergeCell ref="A4:G4"/>
    <mergeCell ref="A5:B5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0">
      <selection activeCell="I48" sqref="I48"/>
    </sheetView>
  </sheetViews>
  <sheetFormatPr defaultColWidth="11.421875" defaultRowHeight="15"/>
  <cols>
    <col min="1" max="1" width="2.7109375" style="88" customWidth="1"/>
    <col min="2" max="2" width="49.57421875" style="88" customWidth="1"/>
    <col min="3" max="3" width="19.28125" style="88" customWidth="1"/>
    <col min="4" max="4" width="16.7109375" style="88" customWidth="1"/>
    <col min="5" max="5" width="16.140625" style="88" customWidth="1"/>
    <col min="6" max="6" width="15.140625" style="88" customWidth="1"/>
    <col min="7" max="16384" width="11.421875" style="88" customWidth="1"/>
  </cols>
  <sheetData>
    <row r="1" spans="1:6" ht="12">
      <c r="A1" s="246" t="s">
        <v>0</v>
      </c>
      <c r="B1" s="247"/>
      <c r="C1" s="247"/>
      <c r="D1" s="247"/>
      <c r="E1" s="247"/>
      <c r="F1" s="248"/>
    </row>
    <row r="2" spans="1:6" ht="12">
      <c r="A2" s="249" t="s">
        <v>163</v>
      </c>
      <c r="B2" s="250"/>
      <c r="C2" s="250"/>
      <c r="D2" s="250"/>
      <c r="E2" s="250"/>
      <c r="F2" s="251"/>
    </row>
    <row r="3" spans="1:6" ht="12">
      <c r="A3" s="249" t="s">
        <v>164</v>
      </c>
      <c r="B3" s="250"/>
      <c r="C3" s="250"/>
      <c r="D3" s="250"/>
      <c r="E3" s="250"/>
      <c r="F3" s="251"/>
    </row>
    <row r="4" spans="1:6" ht="12">
      <c r="A4" s="252" t="s">
        <v>3</v>
      </c>
      <c r="B4" s="253"/>
      <c r="C4" s="253"/>
      <c r="D4" s="253"/>
      <c r="E4" s="253"/>
      <c r="F4" s="254"/>
    </row>
    <row r="5" spans="1:6" ht="37.5" customHeight="1">
      <c r="A5" s="257" t="s">
        <v>165</v>
      </c>
      <c r="B5" s="258"/>
      <c r="C5" s="128" t="s">
        <v>166</v>
      </c>
      <c r="D5" s="129" t="s">
        <v>167</v>
      </c>
      <c r="E5" s="128" t="s">
        <v>168</v>
      </c>
      <c r="F5" s="130" t="s">
        <v>169</v>
      </c>
    </row>
    <row r="6" spans="1:6" ht="12">
      <c r="A6" s="131"/>
      <c r="B6" s="30"/>
      <c r="C6" s="132"/>
      <c r="D6" s="30"/>
      <c r="E6" s="132"/>
      <c r="F6" s="133"/>
    </row>
    <row r="7" spans="1:6" s="140" customFormat="1" ht="12">
      <c r="A7" s="134" t="s">
        <v>170</v>
      </c>
      <c r="B7" s="135"/>
      <c r="C7" s="136"/>
      <c r="D7" s="137"/>
      <c r="E7" s="138"/>
      <c r="F7" s="139"/>
    </row>
    <row r="8" spans="1:6" s="140" customFormat="1" ht="12">
      <c r="A8" s="134"/>
      <c r="B8" s="135"/>
      <c r="C8" s="136"/>
      <c r="D8" s="137"/>
      <c r="E8" s="138"/>
      <c r="F8" s="139"/>
    </row>
    <row r="9" spans="1:6" s="140" customFormat="1" ht="12">
      <c r="A9" s="134"/>
      <c r="B9" s="135" t="s">
        <v>171</v>
      </c>
      <c r="C9" s="136"/>
      <c r="D9" s="137"/>
      <c r="E9" s="138"/>
      <c r="F9" s="139"/>
    </row>
    <row r="10" spans="1:6" ht="4.5" customHeight="1">
      <c r="A10" s="131"/>
      <c r="B10" s="30"/>
      <c r="C10" s="141"/>
      <c r="D10" s="142"/>
      <c r="E10" s="132"/>
      <c r="F10" s="133"/>
    </row>
    <row r="11" spans="1:6" s="140" customFormat="1" ht="12">
      <c r="A11" s="143" t="s">
        <v>172</v>
      </c>
      <c r="B11" s="135"/>
      <c r="C11" s="144"/>
      <c r="D11" s="145"/>
      <c r="E11" s="138"/>
      <c r="F11" s="139"/>
    </row>
    <row r="12" spans="1:6" ht="12">
      <c r="A12" s="131"/>
      <c r="B12" s="30" t="s">
        <v>173</v>
      </c>
      <c r="C12" s="141"/>
      <c r="D12" s="142"/>
      <c r="E12" s="132"/>
      <c r="F12" s="133"/>
    </row>
    <row r="13" spans="1:6" ht="12">
      <c r="A13" s="131"/>
      <c r="B13" s="30" t="s">
        <v>174</v>
      </c>
      <c r="C13" s="141"/>
      <c r="D13" s="142"/>
      <c r="E13" s="132"/>
      <c r="F13" s="133"/>
    </row>
    <row r="14" spans="1:6" ht="12">
      <c r="A14" s="131"/>
      <c r="B14" s="30" t="s">
        <v>175</v>
      </c>
      <c r="C14" s="141"/>
      <c r="D14" s="142"/>
      <c r="E14" s="132"/>
      <c r="F14" s="133"/>
    </row>
    <row r="15" spans="1:6" ht="12">
      <c r="A15" s="131"/>
      <c r="B15" s="30"/>
      <c r="C15" s="141"/>
      <c r="D15" s="142"/>
      <c r="E15" s="132"/>
      <c r="F15" s="133"/>
    </row>
    <row r="16" spans="1:6" s="140" customFormat="1" ht="12">
      <c r="A16" s="143" t="s">
        <v>176</v>
      </c>
      <c r="B16" s="135"/>
      <c r="C16" s="144"/>
      <c r="D16" s="145"/>
      <c r="E16" s="138"/>
      <c r="F16" s="139"/>
    </row>
    <row r="17" spans="1:6" ht="12">
      <c r="A17" s="131"/>
      <c r="B17" s="30" t="s">
        <v>177</v>
      </c>
      <c r="C17" s="141"/>
      <c r="D17" s="142"/>
      <c r="E17" s="132"/>
      <c r="F17" s="139"/>
    </row>
    <row r="18" spans="1:6" ht="12">
      <c r="A18" s="131"/>
      <c r="B18" s="30" t="s">
        <v>178</v>
      </c>
      <c r="C18" s="141"/>
      <c r="D18" s="142"/>
      <c r="E18" s="132"/>
      <c r="F18" s="133"/>
    </row>
    <row r="19" spans="1:6" ht="12">
      <c r="A19" s="131"/>
      <c r="B19" s="30" t="s">
        <v>174</v>
      </c>
      <c r="C19" s="141"/>
      <c r="D19" s="142"/>
      <c r="E19" s="132"/>
      <c r="F19" s="133"/>
    </row>
    <row r="20" spans="1:6" ht="12">
      <c r="A20" s="131"/>
      <c r="B20" s="30" t="s">
        <v>175</v>
      </c>
      <c r="C20" s="141"/>
      <c r="D20" s="142"/>
      <c r="E20" s="132"/>
      <c r="F20" s="133"/>
    </row>
    <row r="21" spans="1:6" ht="12">
      <c r="A21" s="131"/>
      <c r="B21" s="30"/>
      <c r="C21" s="141"/>
      <c r="D21" s="142"/>
      <c r="E21" s="132"/>
      <c r="F21" s="133"/>
    </row>
    <row r="22" spans="1:6" ht="12">
      <c r="A22" s="131"/>
      <c r="B22" s="146" t="s">
        <v>179</v>
      </c>
      <c r="C22" s="141"/>
      <c r="D22" s="142"/>
      <c r="E22" s="132"/>
      <c r="F22" s="133"/>
    </row>
    <row r="23" spans="1:6" ht="12">
      <c r="A23" s="131"/>
      <c r="B23" s="30"/>
      <c r="C23" s="141"/>
      <c r="D23" s="142"/>
      <c r="E23" s="132"/>
      <c r="F23" s="133"/>
    </row>
    <row r="24" spans="1:6" ht="12">
      <c r="A24" s="131"/>
      <c r="B24" s="135" t="s">
        <v>180</v>
      </c>
      <c r="C24" s="141"/>
      <c r="D24" s="142"/>
      <c r="E24" s="132"/>
      <c r="F24" s="133"/>
    </row>
    <row r="25" spans="1:6" ht="5.25" customHeight="1">
      <c r="A25" s="131"/>
      <c r="B25" s="30"/>
      <c r="C25" s="141"/>
      <c r="D25" s="142"/>
      <c r="E25" s="132"/>
      <c r="F25" s="133"/>
    </row>
    <row r="26" spans="1:6" s="140" customFormat="1" ht="12">
      <c r="A26" s="143" t="s">
        <v>172</v>
      </c>
      <c r="B26" s="135"/>
      <c r="C26" s="144"/>
      <c r="D26" s="145"/>
      <c r="E26" s="138"/>
      <c r="F26" s="139"/>
    </row>
    <row r="27" spans="1:6" ht="12">
      <c r="A27" s="131"/>
      <c r="B27" s="30" t="s">
        <v>173</v>
      </c>
      <c r="C27" s="141"/>
      <c r="D27" s="142"/>
      <c r="E27" s="132"/>
      <c r="F27" s="133"/>
    </row>
    <row r="28" spans="1:6" ht="12">
      <c r="A28" s="131"/>
      <c r="B28" s="30" t="s">
        <v>174</v>
      </c>
      <c r="C28" s="141"/>
      <c r="D28" s="142"/>
      <c r="E28" s="132"/>
      <c r="F28" s="133"/>
    </row>
    <row r="29" spans="1:6" ht="12">
      <c r="A29" s="131"/>
      <c r="B29" s="30" t="s">
        <v>175</v>
      </c>
      <c r="C29" s="141"/>
      <c r="D29" s="142"/>
      <c r="E29" s="132"/>
      <c r="F29" s="133"/>
    </row>
    <row r="30" spans="1:6" ht="12">
      <c r="A30" s="131"/>
      <c r="B30" s="30"/>
      <c r="C30" s="141"/>
      <c r="D30" s="142"/>
      <c r="E30" s="132"/>
      <c r="F30" s="133"/>
    </row>
    <row r="31" spans="1:6" s="140" customFormat="1" ht="12">
      <c r="A31" s="143" t="s">
        <v>176</v>
      </c>
      <c r="B31" s="135"/>
      <c r="C31" s="144"/>
      <c r="D31" s="145"/>
      <c r="E31" s="138"/>
      <c r="F31" s="139"/>
    </row>
    <row r="32" spans="1:6" ht="12">
      <c r="A32" s="131"/>
      <c r="B32" s="30" t="s">
        <v>177</v>
      </c>
      <c r="C32" s="141"/>
      <c r="D32" s="142"/>
      <c r="E32" s="132"/>
      <c r="F32" s="139"/>
    </row>
    <row r="33" spans="1:6" ht="12">
      <c r="A33" s="131"/>
      <c r="B33" s="30" t="s">
        <v>178</v>
      </c>
      <c r="C33" s="141"/>
      <c r="D33" s="142"/>
      <c r="E33" s="132"/>
      <c r="F33" s="133"/>
    </row>
    <row r="34" spans="1:6" ht="12">
      <c r="A34" s="131"/>
      <c r="B34" s="30" t="s">
        <v>174</v>
      </c>
      <c r="C34" s="141"/>
      <c r="D34" s="142"/>
      <c r="E34" s="132"/>
      <c r="F34" s="133"/>
    </row>
    <row r="35" spans="1:6" ht="12">
      <c r="A35" s="131"/>
      <c r="B35" s="30" t="s">
        <v>175</v>
      </c>
      <c r="C35" s="141"/>
      <c r="D35" s="142"/>
      <c r="E35" s="132"/>
      <c r="F35" s="133"/>
    </row>
    <row r="36" spans="1:6" ht="12">
      <c r="A36" s="131"/>
      <c r="B36" s="30"/>
      <c r="C36" s="141"/>
      <c r="D36" s="142"/>
      <c r="E36" s="132"/>
      <c r="F36" s="133"/>
    </row>
    <row r="37" spans="1:6" ht="12">
      <c r="A37" s="131"/>
      <c r="B37" s="146" t="s">
        <v>181</v>
      </c>
      <c r="C37" s="141"/>
      <c r="D37" s="142"/>
      <c r="E37" s="132"/>
      <c r="F37" s="133"/>
    </row>
    <row r="38" spans="1:6" ht="12">
      <c r="A38" s="131"/>
      <c r="B38" s="30"/>
      <c r="C38" s="132"/>
      <c r="D38" s="30"/>
      <c r="E38" s="132"/>
      <c r="F38" s="132"/>
    </row>
    <row r="39" spans="1:6" ht="12">
      <c r="A39" s="143" t="s">
        <v>182</v>
      </c>
      <c r="B39" s="30"/>
      <c r="C39" s="141"/>
      <c r="D39" s="142"/>
      <c r="E39" s="147">
        <v>121419497</v>
      </c>
      <c r="F39" s="148">
        <v>358618135</v>
      </c>
    </row>
    <row r="40" spans="1:6" ht="12">
      <c r="A40" s="131"/>
      <c r="B40" s="30"/>
      <c r="C40" s="132"/>
      <c r="D40" s="30"/>
      <c r="E40" s="132"/>
      <c r="F40" s="133"/>
    </row>
    <row r="41" spans="1:6" ht="12">
      <c r="A41" s="131"/>
      <c r="B41" s="135" t="s">
        <v>183</v>
      </c>
      <c r="C41" s="132"/>
      <c r="D41" s="30"/>
      <c r="E41" s="132"/>
      <c r="F41" s="133"/>
    </row>
    <row r="42" spans="1:6" ht="12">
      <c r="A42" s="149"/>
      <c r="B42" s="150"/>
      <c r="C42" s="151"/>
      <c r="D42" s="150"/>
      <c r="E42" s="151"/>
      <c r="F42" s="152"/>
    </row>
    <row r="43" ht="12">
      <c r="A43" s="30" t="s">
        <v>30</v>
      </c>
    </row>
    <row r="44" ht="18" customHeight="1"/>
  </sheetData>
  <sheetProtection/>
  <mergeCells count="5">
    <mergeCell ref="A1:F1"/>
    <mergeCell ref="A2:F2"/>
    <mergeCell ref="A3:F3"/>
    <mergeCell ref="A4:F4"/>
    <mergeCell ref="A5:B5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C81" sqref="C81"/>
    </sheetView>
  </sheetViews>
  <sheetFormatPr defaultColWidth="11.421875" defaultRowHeight="15"/>
  <cols>
    <col min="1" max="1" width="91.8515625" style="31" customWidth="1"/>
    <col min="2" max="2" width="18.8515625" style="90" bestFit="1" customWidth="1"/>
    <col min="3" max="3" width="19.00390625" style="90" customWidth="1"/>
    <col min="4" max="4" width="17.8515625" style="32" bestFit="1" customWidth="1"/>
    <col min="5" max="5" width="26.8515625" style="33" customWidth="1"/>
    <col min="6" max="6" width="27.140625" style="33" customWidth="1"/>
    <col min="7" max="7" width="19.8515625" style="33" customWidth="1"/>
    <col min="8" max="8" width="18.28125" style="33" customWidth="1"/>
    <col min="9" max="9" width="17.8515625" style="33" bestFit="1" customWidth="1"/>
    <col min="10" max="10" width="22.57421875" style="32" customWidth="1"/>
    <col min="11" max="12" width="11.421875" style="34" customWidth="1"/>
    <col min="13" max="16384" width="11.421875" style="31" customWidth="1"/>
  </cols>
  <sheetData>
    <row r="1" spans="1:3" ht="15">
      <c r="A1" s="259" t="s">
        <v>0</v>
      </c>
      <c r="B1" s="260"/>
      <c r="C1" s="261"/>
    </row>
    <row r="2" spans="1:3" ht="15">
      <c r="A2" s="262" t="s">
        <v>31</v>
      </c>
      <c r="B2" s="263"/>
      <c r="C2" s="264"/>
    </row>
    <row r="3" spans="1:3" ht="15">
      <c r="A3" s="262" t="s">
        <v>32</v>
      </c>
      <c r="B3" s="263"/>
      <c r="C3" s="264"/>
    </row>
    <row r="4" spans="1:3" ht="15">
      <c r="A4" s="267" t="s">
        <v>3</v>
      </c>
      <c r="B4" s="268"/>
      <c r="C4" s="269"/>
    </row>
    <row r="5" spans="1:9" ht="15">
      <c r="A5" s="35" t="s">
        <v>4</v>
      </c>
      <c r="B5" s="36">
        <v>45291</v>
      </c>
      <c r="C5" s="36">
        <v>44926</v>
      </c>
      <c r="F5" s="270"/>
      <c r="G5" s="270"/>
      <c r="H5" s="270"/>
      <c r="I5" s="270"/>
    </row>
    <row r="6" spans="1:4" ht="8.25" customHeight="1">
      <c r="A6" s="17"/>
      <c r="B6" s="37"/>
      <c r="C6" s="38"/>
      <c r="D6" s="39"/>
    </row>
    <row r="7" spans="1:10" ht="15">
      <c r="A7" s="40" t="s">
        <v>33</v>
      </c>
      <c r="B7" s="41"/>
      <c r="C7" s="42"/>
      <c r="D7" s="39"/>
      <c r="F7" s="43"/>
      <c r="G7" s="44"/>
      <c r="H7" s="43"/>
      <c r="I7" s="43"/>
      <c r="J7" s="44"/>
    </row>
    <row r="8" spans="1:10" ht="15">
      <c r="A8" s="40" t="s">
        <v>34</v>
      </c>
      <c r="B8" s="45">
        <f>SUM(B9:B20)</f>
        <v>12912740292</v>
      </c>
      <c r="C8" s="46">
        <f>C19</f>
        <v>12459642786</v>
      </c>
      <c r="D8" s="39"/>
      <c r="F8" s="43"/>
      <c r="G8" s="44"/>
      <c r="H8" s="47"/>
      <c r="I8" s="43"/>
      <c r="J8" s="44"/>
    </row>
    <row r="9" spans="1:10" ht="15">
      <c r="A9" s="48" t="s">
        <v>35</v>
      </c>
      <c r="B9" s="49">
        <v>0</v>
      </c>
      <c r="C9" s="50">
        <v>0</v>
      </c>
      <c r="D9" s="39"/>
      <c r="F9" s="43"/>
      <c r="G9" s="44"/>
      <c r="H9" s="44"/>
      <c r="I9" s="51"/>
      <c r="J9" s="44"/>
    </row>
    <row r="10" spans="1:10" ht="15">
      <c r="A10" s="48" t="s">
        <v>36</v>
      </c>
      <c r="B10" s="49">
        <v>0</v>
      </c>
      <c r="C10" s="50">
        <v>0</v>
      </c>
      <c r="D10" s="265"/>
      <c r="E10" s="266"/>
      <c r="F10" s="43"/>
      <c r="G10" s="44"/>
      <c r="H10" s="44"/>
      <c r="I10" s="51"/>
      <c r="J10" s="44"/>
    </row>
    <row r="11" spans="1:10" ht="15">
      <c r="A11" s="48" t="s">
        <v>37</v>
      </c>
      <c r="B11" s="49">
        <v>0</v>
      </c>
      <c r="C11" s="50">
        <v>0</v>
      </c>
      <c r="D11" s="39"/>
      <c r="F11" s="43"/>
      <c r="G11" s="44"/>
      <c r="H11" s="47"/>
      <c r="I11" s="43"/>
      <c r="J11" s="44"/>
    </row>
    <row r="12" spans="1:10" ht="15">
      <c r="A12" s="48" t="s">
        <v>38</v>
      </c>
      <c r="B12" s="49">
        <v>0</v>
      </c>
      <c r="C12" s="50">
        <v>0</v>
      </c>
      <c r="D12" s="52"/>
      <c r="F12" s="43"/>
      <c r="G12" s="44"/>
      <c r="H12" s="43"/>
      <c r="I12" s="43"/>
      <c r="J12" s="44"/>
    </row>
    <row r="13" spans="1:10" ht="15">
      <c r="A13" s="48" t="s">
        <v>39</v>
      </c>
      <c r="B13" s="49">
        <v>0</v>
      </c>
      <c r="C13" s="50">
        <v>0</v>
      </c>
      <c r="D13" s="39"/>
      <c r="E13" s="53"/>
      <c r="F13" s="43"/>
      <c r="G13" s="44"/>
      <c r="H13" s="43"/>
      <c r="I13" s="43"/>
      <c r="J13" s="44"/>
    </row>
    <row r="14" spans="1:10" ht="15">
      <c r="A14" s="48" t="s">
        <v>40</v>
      </c>
      <c r="B14" s="49">
        <v>0</v>
      </c>
      <c r="C14" s="50">
        <v>0</v>
      </c>
      <c r="D14" s="39"/>
      <c r="E14" s="53"/>
      <c r="F14" s="43"/>
      <c r="G14" s="44"/>
      <c r="H14" s="43"/>
      <c r="I14" s="43"/>
      <c r="J14" s="44"/>
    </row>
    <row r="15" spans="1:10" ht="15">
      <c r="A15" s="48" t="s">
        <v>41</v>
      </c>
      <c r="B15" s="49">
        <v>0</v>
      </c>
      <c r="C15" s="50">
        <v>0</v>
      </c>
      <c r="D15" s="54"/>
      <c r="E15" s="53"/>
      <c r="F15" s="51"/>
      <c r="G15" s="43"/>
      <c r="H15" s="55">
        <f>'[2]Estado de Resultados'!J12</f>
        <v>1192441009</v>
      </c>
      <c r="I15" s="55">
        <v>592050.12</v>
      </c>
      <c r="J15" s="44">
        <f>H15-I15</f>
        <v>1191848958.88</v>
      </c>
    </row>
    <row r="16" spans="1:9" ht="15">
      <c r="A16" s="48" t="s">
        <v>42</v>
      </c>
      <c r="B16" s="49">
        <v>0</v>
      </c>
      <c r="C16" s="50">
        <v>0</v>
      </c>
      <c r="D16" s="39"/>
      <c r="E16" s="56"/>
      <c r="F16" s="57"/>
      <c r="G16" s="58"/>
      <c r="H16" s="33" t="s">
        <v>43</v>
      </c>
      <c r="I16" s="33" t="s">
        <v>44</v>
      </c>
    </row>
    <row r="17" spans="1:7" ht="15">
      <c r="A17" s="48" t="s">
        <v>45</v>
      </c>
      <c r="B17" s="59">
        <v>0</v>
      </c>
      <c r="C17" s="60">
        <v>0</v>
      </c>
      <c r="D17" s="39"/>
      <c r="E17" s="56"/>
      <c r="F17" s="61"/>
      <c r="G17" s="62"/>
    </row>
    <row r="18" spans="1:4" ht="15">
      <c r="A18" s="48" t="s">
        <v>46</v>
      </c>
      <c r="B18" s="59">
        <v>0</v>
      </c>
      <c r="C18" s="60">
        <v>0</v>
      </c>
      <c r="D18" s="39"/>
    </row>
    <row r="19" spans="1:5" ht="15">
      <c r="A19" s="48" t="s">
        <v>47</v>
      </c>
      <c r="B19" s="63">
        <v>12912740292</v>
      </c>
      <c r="C19" s="64">
        <v>12459642786</v>
      </c>
      <c r="D19" s="54"/>
      <c r="E19" s="65"/>
    </row>
    <row r="20" spans="1:3" ht="15">
      <c r="A20" s="48" t="s">
        <v>48</v>
      </c>
      <c r="B20" s="59">
        <v>0</v>
      </c>
      <c r="C20" s="60">
        <v>0</v>
      </c>
    </row>
    <row r="21" spans="1:7" ht="15">
      <c r="A21" s="40" t="s">
        <v>49</v>
      </c>
      <c r="B21" s="66">
        <f>SUM(B22:B37)</f>
        <v>12912740292</v>
      </c>
      <c r="C21" s="245">
        <f>SUM(C22:C37)</f>
        <v>12459642786</v>
      </c>
      <c r="D21" s="39"/>
      <c r="E21" s="58"/>
      <c r="F21" s="62"/>
      <c r="G21" s="62"/>
    </row>
    <row r="22" spans="1:9" ht="15">
      <c r="A22" s="48" t="s">
        <v>50</v>
      </c>
      <c r="B22" s="59">
        <f>'[1]Estado de Resultados'!J10</f>
        <v>10638957424</v>
      </c>
      <c r="C22" s="60">
        <v>10053348090</v>
      </c>
      <c r="D22" s="39"/>
      <c r="E22" s="44"/>
      <c r="F22" s="44"/>
      <c r="G22" s="51"/>
      <c r="H22" s="43"/>
      <c r="I22" s="43"/>
    </row>
    <row r="23" spans="1:9" ht="15">
      <c r="A23" s="48" t="s">
        <v>51</v>
      </c>
      <c r="B23" s="59">
        <f>'[1]Estado de Resultados'!J11</f>
        <v>54197413</v>
      </c>
      <c r="C23" s="60">
        <v>134877730</v>
      </c>
      <c r="D23" s="39"/>
      <c r="E23" s="51"/>
      <c r="F23" s="43"/>
      <c r="G23" s="43"/>
      <c r="H23" s="43"/>
      <c r="I23" s="43"/>
    </row>
    <row r="24" spans="1:9" ht="15">
      <c r="A24" s="48" t="s">
        <v>52</v>
      </c>
      <c r="B24" s="59">
        <f>'[1]Estado de Resultados'!J12</f>
        <v>1681112270</v>
      </c>
      <c r="C24" s="60">
        <v>1904678645</v>
      </c>
      <c r="D24" s="39"/>
      <c r="G24" s="32"/>
      <c r="I24" s="67" t="s">
        <v>53</v>
      </c>
    </row>
    <row r="25" spans="1:10" ht="15">
      <c r="A25" s="48" t="s">
        <v>54</v>
      </c>
      <c r="B25" s="59">
        <v>0</v>
      </c>
      <c r="C25" s="60">
        <v>0</v>
      </c>
      <c r="D25" s="39"/>
      <c r="E25" s="68"/>
      <c r="F25" s="68"/>
      <c r="I25" s="68">
        <v>10053348090</v>
      </c>
      <c r="J25" s="32" t="s">
        <v>55</v>
      </c>
    </row>
    <row r="26" spans="1:10" ht="15">
      <c r="A26" s="48" t="s">
        <v>56</v>
      </c>
      <c r="B26" s="59">
        <v>0</v>
      </c>
      <c r="C26" s="60">
        <v>0</v>
      </c>
      <c r="D26" s="39"/>
      <c r="I26" s="68">
        <v>134877730</v>
      </c>
      <c r="J26" s="32" t="s">
        <v>57</v>
      </c>
    </row>
    <row r="27" spans="1:10" ht="15">
      <c r="A27" s="48" t="s">
        <v>58</v>
      </c>
      <c r="B27" s="59">
        <v>0</v>
      </c>
      <c r="C27" s="60">
        <v>0</v>
      </c>
      <c r="D27" s="39"/>
      <c r="I27" s="68">
        <v>1903903554.98</v>
      </c>
      <c r="J27" s="32" t="s">
        <v>59</v>
      </c>
    </row>
    <row r="28" spans="1:10" ht="15">
      <c r="A28" s="48" t="s">
        <v>60</v>
      </c>
      <c r="B28" s="59">
        <f>531818+160741450</f>
        <v>161273268</v>
      </c>
      <c r="C28" s="60">
        <v>226699057</v>
      </c>
      <c r="D28" s="39" t="s">
        <v>61</v>
      </c>
      <c r="G28" s="68"/>
      <c r="I28" s="68">
        <v>229909229</v>
      </c>
      <c r="J28" s="32" t="s">
        <v>62</v>
      </c>
    </row>
    <row r="29" spans="1:10" ht="15">
      <c r="A29" s="48" t="s">
        <v>63</v>
      </c>
      <c r="B29" s="59">
        <v>0</v>
      </c>
      <c r="C29" s="60">
        <v>0</v>
      </c>
      <c r="D29" s="39"/>
      <c r="I29" s="68">
        <v>1020298.3700000122</v>
      </c>
      <c r="J29" s="32" t="s">
        <v>64</v>
      </c>
    </row>
    <row r="30" spans="1:10" ht="15">
      <c r="A30" s="48" t="s">
        <v>65</v>
      </c>
      <c r="B30" s="59">
        <v>0</v>
      </c>
      <c r="C30" s="60">
        <v>0</v>
      </c>
      <c r="D30" s="39" t="s">
        <v>66</v>
      </c>
      <c r="E30" s="69"/>
      <c r="F30" s="68">
        <v>2673249.5</v>
      </c>
      <c r="G30" s="33">
        <v>44101</v>
      </c>
      <c r="I30" s="68">
        <v>15164386.179999992</v>
      </c>
      <c r="J30" s="32" t="s">
        <v>67</v>
      </c>
    </row>
    <row r="31" spans="1:10" ht="15">
      <c r="A31" s="48" t="s">
        <v>68</v>
      </c>
      <c r="B31" s="63"/>
      <c r="C31" s="64"/>
      <c r="D31" s="39"/>
      <c r="F31" s="68">
        <v>170872.32</v>
      </c>
      <c r="G31" s="33">
        <v>44102</v>
      </c>
      <c r="I31" s="68">
        <v>121419496</v>
      </c>
      <c r="J31" s="32" t="s">
        <v>69</v>
      </c>
    </row>
    <row r="32" spans="1:9" ht="15">
      <c r="A32" s="48" t="s">
        <v>70</v>
      </c>
      <c r="B32" s="63"/>
      <c r="C32" s="64"/>
      <c r="D32" s="39"/>
      <c r="F32" s="68">
        <v>223854935</v>
      </c>
      <c r="G32" s="33">
        <v>44106</v>
      </c>
      <c r="I32" s="70">
        <v>12459642784.53</v>
      </c>
    </row>
    <row r="33" spans="1:7" ht="15">
      <c r="A33" s="48" t="s">
        <v>71</v>
      </c>
      <c r="B33" s="63"/>
      <c r="C33" s="64"/>
      <c r="D33" s="39"/>
      <c r="F33" s="61">
        <f>SUM(F30:F32)</f>
        <v>226699056.82</v>
      </c>
      <c r="G33" s="62" t="s">
        <v>72</v>
      </c>
    </row>
    <row r="34" spans="1:9" ht="15">
      <c r="A34" s="48" t="s">
        <v>73</v>
      </c>
      <c r="B34" s="63"/>
      <c r="C34" s="64"/>
      <c r="D34" s="39"/>
      <c r="I34" s="67" t="s">
        <v>74</v>
      </c>
    </row>
    <row r="35" spans="1:10" ht="15">
      <c r="A35" s="48" t="s">
        <v>75</v>
      </c>
      <c r="B35" s="59">
        <v>4194340</v>
      </c>
      <c r="C35" s="60">
        <v>3210173</v>
      </c>
      <c r="D35" s="39" t="s">
        <v>76</v>
      </c>
      <c r="I35" s="68">
        <v>10638957423.92</v>
      </c>
      <c r="J35" s="32" t="s">
        <v>55</v>
      </c>
    </row>
    <row r="36" spans="1:10" ht="15">
      <c r="A36" s="48" t="s">
        <v>77</v>
      </c>
      <c r="B36" s="63"/>
      <c r="C36" s="64"/>
      <c r="D36" s="52"/>
      <c r="I36" s="68">
        <v>54197413</v>
      </c>
      <c r="J36" s="32" t="s">
        <v>57</v>
      </c>
    </row>
    <row r="37" spans="1:10" ht="15">
      <c r="A37" s="48" t="s">
        <v>78</v>
      </c>
      <c r="B37" s="71">
        <f>'[1]Estado de Resultados'!J43+'[1]Estado de Resultados'!J45</f>
        <v>373005577</v>
      </c>
      <c r="C37" s="72">
        <v>136829091</v>
      </c>
      <c r="D37" s="39" t="s">
        <v>79</v>
      </c>
      <c r="I37" s="68">
        <f>1681112270-'[1]DEUDORES'!H20</f>
        <v>1680531747.3</v>
      </c>
      <c r="J37" s="32" t="s">
        <v>59</v>
      </c>
    </row>
    <row r="38" spans="1:10" ht="15">
      <c r="A38" s="73" t="s">
        <v>80</v>
      </c>
      <c r="B38" s="74">
        <f>B8-B21</f>
        <v>0</v>
      </c>
      <c r="C38" s="75">
        <v>0</v>
      </c>
      <c r="D38" s="33">
        <v>2023</v>
      </c>
      <c r="E38" s="33">
        <v>2022</v>
      </c>
      <c r="I38" s="68">
        <v>165467608.08</v>
      </c>
      <c r="J38" s="32" t="s">
        <v>62</v>
      </c>
    </row>
    <row r="39" spans="1:10" ht="17.25" customHeight="1">
      <c r="A39" s="48"/>
      <c r="B39" s="63"/>
      <c r="C39" s="64"/>
      <c r="D39" s="39">
        <v>358618134</v>
      </c>
      <c r="E39" s="68">
        <v>121419496</v>
      </c>
      <c r="I39" s="68">
        <v>804288</v>
      </c>
      <c r="J39" s="32" t="s">
        <v>64</v>
      </c>
    </row>
    <row r="40" spans="1:10" ht="15">
      <c r="A40" s="40" t="s">
        <v>81</v>
      </c>
      <c r="B40" s="63"/>
      <c r="C40" s="64"/>
      <c r="D40" s="39">
        <v>14387443</v>
      </c>
      <c r="E40" s="68">
        <v>15409595</v>
      </c>
      <c r="F40" s="69"/>
      <c r="I40" s="68">
        <v>14163677.47</v>
      </c>
      <c r="J40" s="32" t="s">
        <v>67</v>
      </c>
    </row>
    <row r="41" spans="1:10" ht="15">
      <c r="A41" s="40" t="s">
        <v>34</v>
      </c>
      <c r="B41" s="76">
        <f>B43</f>
        <v>10342657</v>
      </c>
      <c r="C41" s="77">
        <v>0</v>
      </c>
      <c r="D41" s="70">
        <f>SUM(D39:D40)</f>
        <v>373005577</v>
      </c>
      <c r="E41" s="70">
        <f>SUM(E39:E40)</f>
        <v>136829091</v>
      </c>
      <c r="I41" s="68">
        <v>358618134</v>
      </c>
      <c r="J41" s="32" t="s">
        <v>69</v>
      </c>
    </row>
    <row r="42" spans="1:9" ht="15">
      <c r="A42" s="48" t="s">
        <v>82</v>
      </c>
      <c r="B42" s="63">
        <v>0</v>
      </c>
      <c r="C42" s="64">
        <v>0</v>
      </c>
      <c r="D42" s="39"/>
      <c r="I42" s="70">
        <f>SUM(I35:I41)</f>
        <v>12912740291.769999</v>
      </c>
    </row>
    <row r="43" spans="1:4" ht="15">
      <c r="A43" s="48" t="s">
        <v>83</v>
      </c>
      <c r="B43" s="63">
        <f>'[1]Balance General'!R26</f>
        <v>10342657</v>
      </c>
      <c r="C43" s="64">
        <v>0</v>
      </c>
      <c r="D43" s="52"/>
    </row>
    <row r="44" spans="1:4" ht="15">
      <c r="A44" s="48" t="s">
        <v>84</v>
      </c>
      <c r="B44" s="63">
        <v>0</v>
      </c>
      <c r="C44" s="64">
        <v>0</v>
      </c>
      <c r="D44" s="39"/>
    </row>
    <row r="45" spans="1:4" ht="15">
      <c r="A45" s="40" t="s">
        <v>49</v>
      </c>
      <c r="B45" s="76">
        <f>B47</f>
        <v>10342657</v>
      </c>
      <c r="C45" s="77">
        <v>0</v>
      </c>
      <c r="D45" s="39"/>
    </row>
    <row r="46" spans="1:4" ht="15">
      <c r="A46" s="48" t="s">
        <v>82</v>
      </c>
      <c r="B46" s="41">
        <v>0</v>
      </c>
      <c r="C46" s="64">
        <v>0</v>
      </c>
      <c r="D46" s="39"/>
    </row>
    <row r="47" spans="1:4" ht="15">
      <c r="A47" s="48" t="s">
        <v>83</v>
      </c>
      <c r="B47" s="63">
        <f>'[1]Balance General'!R26</f>
        <v>10342657</v>
      </c>
      <c r="C47" s="64">
        <v>0</v>
      </c>
      <c r="D47" s="39"/>
    </row>
    <row r="48" spans="1:4" ht="15">
      <c r="A48" s="48" t="s">
        <v>85</v>
      </c>
      <c r="B48" s="71">
        <v>0</v>
      </c>
      <c r="C48" s="72">
        <v>0</v>
      </c>
      <c r="D48" s="39"/>
    </row>
    <row r="49" spans="1:4" ht="15">
      <c r="A49" s="73" t="s">
        <v>86</v>
      </c>
      <c r="B49" s="63">
        <f>+C41+C45</f>
        <v>0</v>
      </c>
      <c r="C49" s="64">
        <f>C41+C43+C45+C47</f>
        <v>0</v>
      </c>
      <c r="D49" s="39"/>
    </row>
    <row r="50" spans="1:4" ht="7.5" customHeight="1">
      <c r="A50" s="48"/>
      <c r="B50" s="63"/>
      <c r="C50" s="64"/>
      <c r="D50" s="39"/>
    </row>
    <row r="51" spans="1:4" ht="15">
      <c r="A51" s="40" t="s">
        <v>87</v>
      </c>
      <c r="B51" s="63"/>
      <c r="C51" s="64"/>
      <c r="D51" s="78"/>
    </row>
    <row r="52" spans="1:4" ht="15">
      <c r="A52" s="40" t="s">
        <v>34</v>
      </c>
      <c r="B52" s="63"/>
      <c r="C52" s="64"/>
      <c r="D52" s="39"/>
    </row>
    <row r="53" spans="1:4" ht="15">
      <c r="A53" s="48" t="s">
        <v>88</v>
      </c>
      <c r="B53" s="63"/>
      <c r="C53" s="64"/>
      <c r="D53" s="39"/>
    </row>
    <row r="54" spans="1:10" ht="15">
      <c r="A54" s="48" t="s">
        <v>89</v>
      </c>
      <c r="B54" s="63">
        <v>1</v>
      </c>
      <c r="C54" s="64">
        <v>1</v>
      </c>
      <c r="D54" s="39"/>
      <c r="H54" s="32">
        <v>2669865221</v>
      </c>
      <c r="I54" s="32">
        <v>778863.78</v>
      </c>
      <c r="J54" s="57">
        <f>H54-I54</f>
        <v>2669086357.22</v>
      </c>
    </row>
    <row r="55" spans="1:10" ht="15">
      <c r="A55" s="48" t="s">
        <v>90</v>
      </c>
      <c r="B55" s="63">
        <f>'[1]BALANZA'!I25</f>
        <v>358618133.82000005</v>
      </c>
      <c r="C55" s="64">
        <v>121419496</v>
      </c>
      <c r="D55" s="39"/>
      <c r="H55" s="33" t="s">
        <v>91</v>
      </c>
      <c r="I55" s="32" t="s">
        <v>92</v>
      </c>
      <c r="J55" s="33"/>
    </row>
    <row r="56" spans="1:5" ht="15">
      <c r="A56" s="48" t="s">
        <v>93</v>
      </c>
      <c r="B56" s="63"/>
      <c r="C56" s="64"/>
      <c r="D56" s="39"/>
      <c r="E56" s="69"/>
    </row>
    <row r="57" spans="1:4" ht="15">
      <c r="A57" s="40" t="s">
        <v>49</v>
      </c>
      <c r="B57" s="63"/>
      <c r="C57" s="64"/>
      <c r="D57" s="39"/>
    </row>
    <row r="58" spans="1:4" ht="15">
      <c r="A58" s="48" t="s">
        <v>94</v>
      </c>
      <c r="B58" s="63"/>
      <c r="C58" s="64"/>
      <c r="D58" s="39"/>
    </row>
    <row r="59" spans="1:5" ht="15">
      <c r="A59" s="48" t="s">
        <v>89</v>
      </c>
      <c r="B59" s="63"/>
      <c r="C59" s="64"/>
      <c r="D59" s="39"/>
      <c r="E59" s="32"/>
    </row>
    <row r="60" spans="1:5" ht="15">
      <c r="A60" s="48" t="s">
        <v>90</v>
      </c>
      <c r="B60" s="63">
        <f>C55</f>
        <v>121419496</v>
      </c>
      <c r="C60" s="60">
        <v>210129041</v>
      </c>
      <c r="D60" s="39"/>
      <c r="E60" s="62"/>
    </row>
    <row r="61" spans="1:5" ht="15">
      <c r="A61" s="48" t="s">
        <v>95</v>
      </c>
      <c r="B61" s="63"/>
      <c r="C61" s="64"/>
      <c r="D61" s="39"/>
      <c r="E61" s="32"/>
    </row>
    <row r="62" spans="1:5" ht="15">
      <c r="A62" s="73" t="s">
        <v>96</v>
      </c>
      <c r="B62" s="79">
        <f>B55+B54-B60</f>
        <v>237198638.82000005</v>
      </c>
      <c r="C62" s="80">
        <f>+C55+C54-C60</f>
        <v>-88709544</v>
      </c>
      <c r="D62" s="39"/>
      <c r="E62" s="32"/>
    </row>
    <row r="63" spans="1:4" ht="6.75" customHeight="1">
      <c r="A63" s="48"/>
      <c r="B63" s="63"/>
      <c r="C63" s="64"/>
      <c r="D63" s="39"/>
    </row>
    <row r="64" spans="1:5" ht="15">
      <c r="A64" s="73" t="s">
        <v>97</v>
      </c>
      <c r="B64" s="63">
        <f>+B38+B49+B62</f>
        <v>237198638.82000005</v>
      </c>
      <c r="C64" s="64">
        <f>+C38+C49+C62</f>
        <v>-88709544</v>
      </c>
      <c r="D64" s="39"/>
      <c r="E64" s="81"/>
    </row>
    <row r="65" spans="1:4" ht="6.75" customHeight="1">
      <c r="A65" s="48"/>
      <c r="B65" s="63"/>
      <c r="C65" s="64"/>
      <c r="D65" s="39"/>
    </row>
    <row r="66" spans="1:5" ht="15">
      <c r="A66" s="73" t="s">
        <v>98</v>
      </c>
      <c r="B66" s="63">
        <f>C55</f>
        <v>121419496</v>
      </c>
      <c r="C66" s="64">
        <f>C60</f>
        <v>210129041</v>
      </c>
      <c r="D66" s="82"/>
      <c r="E66" s="83"/>
    </row>
    <row r="67" spans="1:5" ht="15">
      <c r="A67" s="84" t="s">
        <v>99</v>
      </c>
      <c r="B67" s="85">
        <f>+B64+B66</f>
        <v>358618134.82000005</v>
      </c>
      <c r="C67" s="86">
        <f>+C64+C66</f>
        <v>121419497</v>
      </c>
      <c r="D67" s="82"/>
      <c r="E67" s="87"/>
    </row>
    <row r="68" spans="1:5" ht="15">
      <c r="A68" s="88" t="s">
        <v>30</v>
      </c>
      <c r="B68" s="89"/>
      <c r="C68" s="89"/>
      <c r="E68" s="62"/>
    </row>
    <row r="69" spans="2:6" ht="15">
      <c r="B69" s="89"/>
      <c r="C69" s="89"/>
      <c r="E69" s="32"/>
      <c r="F69" s="53"/>
    </row>
    <row r="70" spans="5:6" ht="15">
      <c r="E70" s="32"/>
      <c r="F70" s="53"/>
    </row>
    <row r="71" spans="5:6" ht="15">
      <c r="E71" s="44"/>
      <c r="F71" s="53"/>
    </row>
    <row r="72" spans="5:6" ht="15">
      <c r="E72" s="32"/>
      <c r="F72" s="56"/>
    </row>
    <row r="73" spans="5:6" ht="15">
      <c r="E73" s="32"/>
      <c r="F73" s="56"/>
    </row>
    <row r="74" ht="15">
      <c r="E74" s="32"/>
    </row>
    <row r="75" spans="5:6" ht="15">
      <c r="E75" s="32"/>
      <c r="F75" s="57"/>
    </row>
    <row r="76" spans="5:6" ht="15">
      <c r="E76" s="57"/>
      <c r="F76" s="32"/>
    </row>
    <row r="78" spans="5:6" ht="15">
      <c r="E78" s="68"/>
      <c r="F78" s="68"/>
    </row>
    <row r="79" spans="5:6" ht="15">
      <c r="E79" s="91"/>
      <c r="F79" s="68"/>
    </row>
  </sheetData>
  <sheetProtection/>
  <mergeCells count="6">
    <mergeCell ref="F5:I5"/>
    <mergeCell ref="D10:E10"/>
    <mergeCell ref="A1:C1"/>
    <mergeCell ref="A2:C2"/>
    <mergeCell ref="A3:C3"/>
    <mergeCell ref="A4:C4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Guadalupe Echeveste Sanchez</dc:creator>
  <cp:keywords/>
  <dc:description/>
  <cp:lastModifiedBy>Ruben Ivan Miranda Vitela</cp:lastModifiedBy>
  <cp:lastPrinted>2024-03-06T23:18:24Z</cp:lastPrinted>
  <dcterms:created xsi:type="dcterms:W3CDTF">2024-03-06T20:25:30Z</dcterms:created>
  <dcterms:modified xsi:type="dcterms:W3CDTF">2024-03-20T16:37:08Z</dcterms:modified>
  <cp:category/>
  <cp:version/>
  <cp:contentType/>
  <cp:contentStatus/>
</cp:coreProperties>
</file>